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SA-Cloud\#Nebentätigkeit\INFORMATIONSDIENST HOLZ\EXCEL\"/>
    </mc:Choice>
  </mc:AlternateContent>
  <xr:revisionPtr revIDLastSave="0" documentId="13_ncr:1_{7E4A49B7-0D62-43EF-A654-7687A41C1D85}" xr6:coauthVersionLast="47" xr6:coauthVersionMax="47" xr10:uidLastSave="{00000000-0000-0000-0000-000000000000}"/>
  <bookViews>
    <workbookView xWindow="-120" yWindow="-120" windowWidth="25440" windowHeight="15390" firstSheet="1" activeTab="1" xr2:uid="{CC5899A8-E6C9-4CC4-987A-EBCF60B6550B}"/>
  </bookViews>
  <sheets>
    <sheet name="Daten" sheetId="2" state="hidden" r:id="rId1"/>
    <sheet name="Geometrie" sheetId="1" r:id="rId2"/>
    <sheet name=" Schubflüsse" sheetId="5" r:id="rId3"/>
    <sheet name="Bemessung" sheetId="4" r:id="rId4"/>
    <sheet name="maßg. Platte" sheetId="3" r:id="rId5"/>
  </sheets>
  <definedNames>
    <definedName name="a_ro">Geometrie!$E$24</definedName>
    <definedName name="a_ru">Geometrie!$E$25</definedName>
    <definedName name="abh">Geometrie!$E$26</definedName>
    <definedName name="ar">Geometrie!$C$14</definedName>
    <definedName name="Bh">Geometrie!$C$26</definedName>
    <definedName name="_xlnm.Print_Area" localSheetId="4">'maßg. Platte'!$A$2:$AA$34</definedName>
    <definedName name="Emean">Bemessung!$J$9</definedName>
    <definedName name="frei">Geometrie!$E$8</definedName>
    <definedName name="fsd">Bemessung!$F$13</definedName>
    <definedName name="Gmean">Bemessung!$B$8</definedName>
    <definedName name="H_Pl">Geometrie!$F$13</definedName>
    <definedName name="H_Rest">Geometrie!$C$23</definedName>
    <definedName name="H_T">Geometrie!$C$13</definedName>
    <definedName name="HPl_o">Geometrie!$C$24</definedName>
    <definedName name="HPl_u">Geometrie!$C$25</definedName>
    <definedName name="kpl">Bemessung!$F$10</definedName>
    <definedName name="L_Pl">Geometrie!$F$12</definedName>
    <definedName name="L_Rest">Geometrie!$C$17</definedName>
    <definedName name="L_Rest_neu">Geometrie!$J$18</definedName>
    <definedName name="L_T">Geometrie!$C$12</definedName>
    <definedName name="LBh_o">Geometrie!$E$27</definedName>
    <definedName name="LBH_u">Geometrie!$H$27</definedName>
    <definedName name="nHP">Geometrie!$I$13</definedName>
    <definedName name="nLP">Geometrie!$I$12</definedName>
    <definedName name="nPL">Geometrie!$I$12</definedName>
    <definedName name="nr">Geometrie!$I$15</definedName>
    <definedName name="qd">Geometrie!$C$11</definedName>
    <definedName name="qd_o">Geometrie!$F$11</definedName>
    <definedName name="qd_u">Geometrie!$G$11</definedName>
    <definedName name="rmean_H">Bemessung!$J$10</definedName>
    <definedName name="rmean_pl">Bemessung!$B$9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5" l="1"/>
  <c r="J5" i="5"/>
  <c r="AN8" i="2"/>
  <c r="AM8" i="2"/>
  <c r="AN7" i="2"/>
  <c r="AM6" i="2"/>
  <c r="AM4" i="2"/>
  <c r="AN3" i="2"/>
  <c r="AM3" i="2"/>
  <c r="AN2" i="2"/>
  <c r="K3" i="5"/>
  <c r="C3" i="5"/>
  <c r="J39" i="5"/>
  <c r="J20" i="5"/>
  <c r="J18" i="5"/>
  <c r="J17" i="5"/>
  <c r="J13" i="5"/>
  <c r="J10" i="5"/>
  <c r="F7" i="5"/>
  <c r="E5" i="5"/>
  <c r="J7" i="5"/>
  <c r="J6" i="5"/>
  <c r="F41" i="4"/>
  <c r="F39" i="4"/>
  <c r="G36" i="4"/>
  <c r="C41" i="4" s="1"/>
  <c r="E41" i="4" s="1"/>
  <c r="C36" i="4"/>
  <c r="F33" i="4"/>
  <c r="C22" i="4"/>
  <c r="F13" i="5" s="1"/>
  <c r="E19" i="4"/>
  <c r="J12" i="5" s="1"/>
  <c r="B17" i="4"/>
  <c r="G11" i="4"/>
  <c r="B9" i="4"/>
  <c r="B8" i="4"/>
  <c r="K3" i="4"/>
  <c r="C3" i="4"/>
  <c r="C2" i="4"/>
  <c r="C39" i="4" l="1"/>
  <c r="E39" i="4" s="1"/>
  <c r="AY11" i="2"/>
  <c r="AY12" i="2"/>
  <c r="AV11" i="2"/>
  <c r="AV12" i="2" s="1"/>
  <c r="AU4" i="2"/>
  <c r="AU5" i="2" s="1"/>
  <c r="AU11" i="2" l="1"/>
  <c r="AX11" i="2"/>
  <c r="R35" i="2"/>
  <c r="Q35" i="2"/>
  <c r="C30" i="4" s="1"/>
  <c r="AU12" i="2" l="1"/>
  <c r="AV13" i="2"/>
  <c r="AV15" i="2" s="1"/>
  <c r="AV17" i="2" s="1"/>
  <c r="AV19" i="2" s="1"/>
  <c r="AV21" i="2" s="1"/>
  <c r="AV23" i="2" s="1"/>
  <c r="AV25" i="2" s="1"/>
  <c r="AV27" i="2" s="1"/>
  <c r="AV29" i="2" s="1"/>
  <c r="AV31" i="2" s="1"/>
  <c r="AV33" i="2" s="1"/>
  <c r="AV35" i="2" s="1"/>
  <c r="AV37" i="2" s="1"/>
  <c r="AV39" i="2" s="1"/>
  <c r="AV41" i="2" s="1"/>
  <c r="AV43" i="2" s="1"/>
  <c r="AV45" i="2" s="1"/>
  <c r="AV47" i="2" s="1"/>
  <c r="AV49" i="2" s="1"/>
  <c r="AV51" i="2" s="1"/>
  <c r="AV53" i="2" s="1"/>
  <c r="AV55" i="2" s="1"/>
  <c r="AV57" i="2" s="1"/>
  <c r="AV59" i="2" s="1"/>
  <c r="AX61" i="2" s="1"/>
  <c r="AU13" i="2"/>
  <c r="AU14" i="2" s="1"/>
  <c r="AY14" i="2"/>
  <c r="AY16" i="2" s="1"/>
  <c r="AY18" i="2" s="1"/>
  <c r="AY20" i="2" s="1"/>
  <c r="AY22" i="2" s="1"/>
  <c r="AY24" i="2" s="1"/>
  <c r="AY26" i="2" s="1"/>
  <c r="AY28" i="2" s="1"/>
  <c r="AY30" i="2" s="1"/>
  <c r="AY32" i="2" s="1"/>
  <c r="AY34" i="2" s="1"/>
  <c r="AY36" i="2" s="1"/>
  <c r="AY38" i="2" s="1"/>
  <c r="AY40" i="2" s="1"/>
  <c r="AY42" i="2" s="1"/>
  <c r="AY44" i="2" s="1"/>
  <c r="AY46" i="2" s="1"/>
  <c r="AY48" i="2" s="1"/>
  <c r="AY50" i="2" s="1"/>
  <c r="AY52" i="2" s="1"/>
  <c r="AY54" i="2" s="1"/>
  <c r="AY56" i="2" s="1"/>
  <c r="AY58" i="2" s="1"/>
  <c r="AY60" i="2" s="1"/>
  <c r="BA62" i="2" s="1"/>
  <c r="AX13" i="2"/>
  <c r="AX14" i="2" s="1"/>
  <c r="AX12" i="2"/>
  <c r="AX15" i="2" l="1"/>
  <c r="AX16" i="2" s="1"/>
  <c r="AU15" i="2"/>
  <c r="AX17" i="2" s="1"/>
  <c r="AX18" i="2" s="1"/>
  <c r="AU17" i="2" l="1"/>
  <c r="AX19" i="2" s="1"/>
  <c r="AX20" i="2" s="1"/>
  <c r="AU16" i="2"/>
  <c r="Q34" i="2"/>
  <c r="R34" i="2"/>
  <c r="E87" i="2"/>
  <c r="C29" i="4" l="1"/>
  <c r="AU19" i="2"/>
  <c r="AU20" i="2" s="1"/>
  <c r="AU18" i="2"/>
  <c r="G82" i="2"/>
  <c r="C58" i="2"/>
  <c r="H52" i="2"/>
  <c r="H53" i="2" s="1"/>
  <c r="G52" i="2"/>
  <c r="G53" i="2" s="1"/>
  <c r="AU21" i="2" l="1"/>
  <c r="AX23" i="2" s="1"/>
  <c r="AX24" i="2" s="1"/>
  <c r="AX21" i="2"/>
  <c r="AX22" i="2" s="1"/>
  <c r="C38" i="2"/>
  <c r="C37" i="2"/>
  <c r="C36" i="2"/>
  <c r="C31" i="2" s="1"/>
  <c r="F53" i="2"/>
  <c r="E53" i="2"/>
  <c r="D53" i="2"/>
  <c r="C53" i="2"/>
  <c r="C54" i="2" s="1"/>
  <c r="AU23" i="2" l="1"/>
  <c r="AX25" i="2" s="1"/>
  <c r="AX26" i="2" s="1"/>
  <c r="AU22" i="2"/>
  <c r="C59" i="2"/>
  <c r="F14" i="4" s="1"/>
  <c r="G31" i="2"/>
  <c r="H31" i="2"/>
  <c r="D31" i="2"/>
  <c r="E31" i="2"/>
  <c r="C33" i="2"/>
  <c r="G33" i="2"/>
  <c r="I33" i="2"/>
  <c r="C40" i="2"/>
  <c r="E33" i="2"/>
  <c r="C39" i="2"/>
  <c r="F31" i="2"/>
  <c r="AU25" i="2" l="1"/>
  <c r="AX27" i="2" s="1"/>
  <c r="AX28" i="2" s="1"/>
  <c r="AU24" i="2"/>
  <c r="C43" i="2"/>
  <c r="C34" i="2"/>
  <c r="C47" i="2" s="1"/>
  <c r="E34" i="2"/>
  <c r="E46" i="2" s="1"/>
  <c r="D43" i="2"/>
  <c r="E43" i="2"/>
  <c r="G32" i="2"/>
  <c r="H42" i="2"/>
  <c r="G42" i="2"/>
  <c r="G34" i="2"/>
  <c r="G46" i="2" s="1"/>
  <c r="H43" i="2"/>
  <c r="G43" i="2"/>
  <c r="F43" i="2"/>
  <c r="E42" i="2"/>
  <c r="C42" i="2"/>
  <c r="F42" i="2"/>
  <c r="D42" i="2"/>
  <c r="AU27" i="2" l="1"/>
  <c r="AU28" i="2" s="1"/>
  <c r="AU26" i="2"/>
  <c r="D44" i="2"/>
  <c r="D46" i="2"/>
  <c r="F44" i="2"/>
  <c r="E44" i="2"/>
  <c r="C46" i="2"/>
  <c r="F47" i="2"/>
  <c r="E45" i="2"/>
  <c r="F45" i="2"/>
  <c r="F46" i="2"/>
  <c r="D45" i="2"/>
  <c r="C45" i="2"/>
  <c r="E47" i="2"/>
  <c r="C44" i="2"/>
  <c r="D47" i="2"/>
  <c r="H45" i="2"/>
  <c r="H47" i="2"/>
  <c r="G47" i="2"/>
  <c r="H46" i="2"/>
  <c r="H44" i="2"/>
  <c r="G44" i="2"/>
  <c r="G45" i="2"/>
  <c r="AU29" i="2" l="1"/>
  <c r="AX31" i="2" s="1"/>
  <c r="AX32" i="2" s="1"/>
  <c r="AX29" i="2"/>
  <c r="AX30" i="2" s="1"/>
  <c r="D48" i="2"/>
  <c r="C48" i="2"/>
  <c r="F48" i="2"/>
  <c r="E48" i="2"/>
  <c r="H48" i="2"/>
  <c r="G48" i="2"/>
  <c r="AI60" i="2"/>
  <c r="C15" i="1"/>
  <c r="AO62" i="2"/>
  <c r="AT62" i="2"/>
  <c r="AR60" i="2"/>
  <c r="AR58" i="2"/>
  <c r="AR56" i="2"/>
  <c r="AR54" i="2"/>
  <c r="AR52" i="2"/>
  <c r="AR50" i="2"/>
  <c r="AR48" i="2"/>
  <c r="AR46" i="2"/>
  <c r="AR44" i="2"/>
  <c r="AR42" i="2"/>
  <c r="AR40" i="2"/>
  <c r="AR38" i="2"/>
  <c r="AR36" i="2"/>
  <c r="AR34" i="2"/>
  <c r="AR32" i="2"/>
  <c r="AR30" i="2"/>
  <c r="AR28" i="2"/>
  <c r="AR26" i="2"/>
  <c r="AR24" i="2"/>
  <c r="AR22" i="2"/>
  <c r="AR20" i="2"/>
  <c r="AR18" i="2"/>
  <c r="AR16" i="2"/>
  <c r="AR14" i="2"/>
  <c r="AR12" i="2"/>
  <c r="AN12" i="2"/>
  <c r="AN11" i="2"/>
  <c r="AM60" i="2"/>
  <c r="AM58" i="2"/>
  <c r="AM56" i="2"/>
  <c r="AM54" i="2"/>
  <c r="AM52" i="2"/>
  <c r="AM50" i="2"/>
  <c r="AM48" i="2"/>
  <c r="AM46" i="2"/>
  <c r="AM44" i="2"/>
  <c r="AM42" i="2"/>
  <c r="AM40" i="2"/>
  <c r="AM38" i="2"/>
  <c r="AM36" i="2"/>
  <c r="AM34" i="2"/>
  <c r="AM32" i="2"/>
  <c r="AM30" i="2"/>
  <c r="AM28" i="2"/>
  <c r="AM26" i="2"/>
  <c r="AM24" i="2"/>
  <c r="AM22" i="2"/>
  <c r="AM20" i="2"/>
  <c r="AM18" i="2"/>
  <c r="AM16" i="2"/>
  <c r="AM14" i="2"/>
  <c r="AM12" i="2"/>
  <c r="AU30" i="2" l="1"/>
  <c r="AU31" i="2"/>
  <c r="AX33" i="2" s="1"/>
  <c r="AX34" i="2" s="1"/>
  <c r="C49" i="2"/>
  <c r="C56" i="2" s="1"/>
  <c r="F12" i="4" s="1"/>
  <c r="F13" i="4" s="1"/>
  <c r="AI18" i="2"/>
  <c r="AI20" i="2"/>
  <c r="AI22" i="2"/>
  <c r="AI24" i="2"/>
  <c r="AI26" i="2"/>
  <c r="AI28" i="2"/>
  <c r="AI30" i="2"/>
  <c r="AI32" i="2"/>
  <c r="AI34" i="2"/>
  <c r="AI36" i="2"/>
  <c r="AI38" i="2"/>
  <c r="AI40" i="2"/>
  <c r="AI42" i="2"/>
  <c r="AI44" i="2"/>
  <c r="AI46" i="2"/>
  <c r="AI48" i="2"/>
  <c r="AI50" i="2"/>
  <c r="AI52" i="2"/>
  <c r="AI54" i="2"/>
  <c r="AI56" i="2"/>
  <c r="AI58" i="2"/>
  <c r="AI14" i="2"/>
  <c r="AI16" i="2"/>
  <c r="AI12" i="2"/>
  <c r="AJ10" i="2"/>
  <c r="AJ9" i="2"/>
  <c r="AI10" i="2"/>
  <c r="AI5" i="2"/>
  <c r="AJ4" i="2"/>
  <c r="AI4" i="2"/>
  <c r="AJ3" i="2"/>
  <c r="C23" i="1"/>
  <c r="F18" i="4" l="1"/>
  <c r="F26" i="4"/>
  <c r="F22" i="4"/>
  <c r="E22" i="4" s="1"/>
  <c r="AU33" i="2"/>
  <c r="AU34" i="2" s="1"/>
  <c r="AU32" i="2"/>
  <c r="C24" i="1"/>
  <c r="C25" i="1"/>
  <c r="AX35" i="2" l="1"/>
  <c r="AX36" i="2" s="1"/>
  <c r="AU35" i="2"/>
  <c r="AU36" i="2" s="1"/>
  <c r="E24" i="1"/>
  <c r="E25" i="1"/>
  <c r="AY13" i="2" s="1"/>
  <c r="AY15" i="2" s="1"/>
  <c r="AY17" i="2" s="1"/>
  <c r="AY19" i="2" s="1"/>
  <c r="AY21" i="2" s="1"/>
  <c r="AY23" i="2" s="1"/>
  <c r="AY25" i="2" s="1"/>
  <c r="AY27" i="2" s="1"/>
  <c r="AY29" i="2" s="1"/>
  <c r="AY31" i="2" s="1"/>
  <c r="AY33" i="2" s="1"/>
  <c r="AY35" i="2" s="1"/>
  <c r="AY37" i="2" s="1"/>
  <c r="AY39" i="2" s="1"/>
  <c r="AY41" i="2" s="1"/>
  <c r="AY43" i="2" s="1"/>
  <c r="AY45" i="2" s="1"/>
  <c r="AY47" i="2" s="1"/>
  <c r="AY49" i="2" s="1"/>
  <c r="AY51" i="2" s="1"/>
  <c r="AY53" i="2" s="1"/>
  <c r="AY55" i="2" s="1"/>
  <c r="AY57" i="2" s="1"/>
  <c r="AY59" i="2" s="1"/>
  <c r="BA61" i="2" s="1"/>
  <c r="AU37" i="2" l="1"/>
  <c r="AU38" i="2" s="1"/>
  <c r="AX37" i="2"/>
  <c r="AX38" i="2" s="1"/>
  <c r="AJ11" i="2"/>
  <c r="AJ12" i="2" s="1"/>
  <c r="AV14" i="2"/>
  <c r="AV16" i="2" s="1"/>
  <c r="AV18" i="2" s="1"/>
  <c r="AV20" i="2" s="1"/>
  <c r="AV22" i="2" s="1"/>
  <c r="AV24" i="2" s="1"/>
  <c r="AV26" i="2" s="1"/>
  <c r="AV28" i="2" s="1"/>
  <c r="AV30" i="2" s="1"/>
  <c r="AV32" i="2" s="1"/>
  <c r="AV34" i="2" s="1"/>
  <c r="AV36" i="2" s="1"/>
  <c r="AV38" i="2" s="1"/>
  <c r="AV40" i="2" s="1"/>
  <c r="AV42" i="2" s="1"/>
  <c r="AV44" i="2" s="1"/>
  <c r="AV46" i="2" s="1"/>
  <c r="AV48" i="2" s="1"/>
  <c r="AV50" i="2" s="1"/>
  <c r="AV52" i="2" s="1"/>
  <c r="AV54" i="2" s="1"/>
  <c r="AV56" i="2" s="1"/>
  <c r="AV58" i="2" s="1"/>
  <c r="AV60" i="2" s="1"/>
  <c r="AX62" i="2" s="1"/>
  <c r="AU39" i="2" l="1"/>
  <c r="AU40" i="2" s="1"/>
  <c r="AX39" i="2"/>
  <c r="AX40" i="2" s="1"/>
  <c r="AJ13" i="2"/>
  <c r="AJ14" i="2" s="1"/>
  <c r="AX41" i="2" l="1"/>
  <c r="AX42" i="2" s="1"/>
  <c r="AU41" i="2"/>
  <c r="AU42" i="2" s="1"/>
  <c r="AJ15" i="2"/>
  <c r="AJ17" i="2" s="1"/>
  <c r="AJ19" i="2" s="1"/>
  <c r="AJ21" i="2" s="1"/>
  <c r="AU43" i="2"/>
  <c r="AX43" i="2" l="1"/>
  <c r="AX44" i="2" s="1"/>
  <c r="AJ18" i="2"/>
  <c r="AJ16" i="2"/>
  <c r="AU44" i="2"/>
  <c r="AU45" i="2"/>
  <c r="AX45" i="2"/>
  <c r="AX46" i="2" s="1"/>
  <c r="AJ20" i="2"/>
  <c r="AJ22" i="2"/>
  <c r="AJ23" i="2"/>
  <c r="AU46" i="2" l="1"/>
  <c r="AX47" i="2"/>
  <c r="AX48" i="2" s="1"/>
  <c r="AU47" i="2"/>
  <c r="AJ24" i="2"/>
  <c r="AJ25" i="2"/>
  <c r="AU48" i="2" l="1"/>
  <c r="AU49" i="2"/>
  <c r="AX49" i="2"/>
  <c r="AX50" i="2" s="1"/>
  <c r="AJ26" i="2"/>
  <c r="AJ27" i="2"/>
  <c r="AU50" i="2" l="1"/>
  <c r="AX51" i="2"/>
  <c r="AX52" i="2" s="1"/>
  <c r="AU51" i="2"/>
  <c r="AJ28" i="2"/>
  <c r="AJ29" i="2"/>
  <c r="AU52" i="2" l="1"/>
  <c r="AX53" i="2"/>
  <c r="AX54" i="2" s="1"/>
  <c r="AU53" i="2"/>
  <c r="AJ30" i="2"/>
  <c r="AJ31" i="2"/>
  <c r="AU54" i="2" l="1"/>
  <c r="AU55" i="2"/>
  <c r="AX55" i="2"/>
  <c r="AX56" i="2" s="1"/>
  <c r="AJ33" i="2"/>
  <c r="AJ32" i="2"/>
  <c r="AU56" i="2" l="1"/>
  <c r="AX57" i="2"/>
  <c r="AX58" i="2" s="1"/>
  <c r="AU57" i="2"/>
  <c r="AJ34" i="2"/>
  <c r="AJ35" i="2"/>
  <c r="AU58" i="2" l="1"/>
  <c r="AX59" i="2"/>
  <c r="AX60" i="2" s="1"/>
  <c r="AU59" i="2"/>
  <c r="AJ36" i="2"/>
  <c r="AJ37" i="2"/>
  <c r="AU60" i="2" l="1"/>
  <c r="AZ61" i="2"/>
  <c r="AZ62" i="2" s="1"/>
  <c r="AW61" i="2"/>
  <c r="AW62" i="2" s="1"/>
  <c r="AJ38" i="2"/>
  <c r="AJ39" i="2"/>
  <c r="AJ40" i="2" l="1"/>
  <c r="AJ41" i="2"/>
  <c r="AJ42" i="2" l="1"/>
  <c r="AJ43" i="2"/>
  <c r="AJ44" i="2" l="1"/>
  <c r="AJ45" i="2"/>
  <c r="AJ46" i="2" l="1"/>
  <c r="AJ47" i="2"/>
  <c r="AJ48" i="2" l="1"/>
  <c r="AJ49" i="2"/>
  <c r="AJ50" i="2" l="1"/>
  <c r="AJ51" i="2"/>
  <c r="AJ53" i="2" l="1"/>
  <c r="AJ52" i="2"/>
  <c r="AJ55" i="2" l="1"/>
  <c r="AJ54" i="2"/>
  <c r="AJ57" i="2" l="1"/>
  <c r="AJ59" i="2" s="1"/>
  <c r="AJ60" i="2" s="1"/>
  <c r="AJ56" i="2"/>
  <c r="AJ58" i="2" l="1"/>
  <c r="C17" i="1"/>
  <c r="E14" i="1"/>
  <c r="I13" i="1"/>
  <c r="I12" i="1"/>
  <c r="G11" i="1"/>
  <c r="H355" i="2" l="1"/>
  <c r="AF355" i="2"/>
  <c r="BD355" i="2"/>
  <c r="CB355" i="2"/>
  <c r="BG344" i="2"/>
  <c r="AI344" i="2"/>
  <c r="K344" i="2"/>
  <c r="BJ333" i="2"/>
  <c r="AL333" i="2"/>
  <c r="N333" i="2"/>
  <c r="BM322" i="2"/>
  <c r="AO322" i="2"/>
  <c r="Q322" i="2"/>
  <c r="BP311" i="2"/>
  <c r="AR311" i="2"/>
  <c r="T311" i="2"/>
  <c r="BS300" i="2"/>
  <c r="AU300" i="2"/>
  <c r="W300" i="2"/>
  <c r="BV289" i="2"/>
  <c r="AX289" i="2"/>
  <c r="Z289" i="2"/>
  <c r="BY278" i="2"/>
  <c r="BA278" i="2"/>
  <c r="AC278" i="2"/>
  <c r="CB267" i="2"/>
  <c r="BD267" i="2"/>
  <c r="AF267" i="2"/>
  <c r="H267" i="2"/>
  <c r="BG256" i="2"/>
  <c r="AI256" i="2"/>
  <c r="K256" i="2"/>
  <c r="BJ245" i="2"/>
  <c r="AL245" i="2"/>
  <c r="N245" i="2"/>
  <c r="BM234" i="2"/>
  <c r="AO234" i="2"/>
  <c r="Q234" i="2"/>
  <c r="BP223" i="2"/>
  <c r="AR223" i="2"/>
  <c r="T223" i="2"/>
  <c r="BS212" i="2"/>
  <c r="AU212" i="2"/>
  <c r="W212" i="2"/>
  <c r="BV201" i="2"/>
  <c r="AX201" i="2"/>
  <c r="Z201" i="2"/>
  <c r="BY190" i="2"/>
  <c r="BA190" i="2"/>
  <c r="AC190" i="2"/>
  <c r="CB179" i="2"/>
  <c r="BD179" i="2"/>
  <c r="AF179" i="2"/>
  <c r="H179" i="2"/>
  <c r="BG168" i="2"/>
  <c r="AI168" i="2"/>
  <c r="K355" i="2"/>
  <c r="AI355" i="2"/>
  <c r="BG355" i="2"/>
  <c r="CB344" i="2"/>
  <c r="BD344" i="2"/>
  <c r="AF344" i="2"/>
  <c r="H344" i="2"/>
  <c r="BG333" i="2"/>
  <c r="AI333" i="2"/>
  <c r="K333" i="2"/>
  <c r="BJ322" i="2"/>
  <c r="AL322" i="2"/>
  <c r="N322" i="2"/>
  <c r="BM311" i="2"/>
  <c r="AO311" i="2"/>
  <c r="Q311" i="2"/>
  <c r="BP300" i="2"/>
  <c r="N355" i="2"/>
  <c r="AL355" i="2"/>
  <c r="BJ355" i="2"/>
  <c r="BY344" i="2"/>
  <c r="BA344" i="2"/>
  <c r="AC344" i="2"/>
  <c r="CB333" i="2"/>
  <c r="BD333" i="2"/>
  <c r="AF333" i="2"/>
  <c r="H333" i="2"/>
  <c r="BG322" i="2"/>
  <c r="AI322" i="2"/>
  <c r="K322" i="2"/>
  <c r="BJ311" i="2"/>
  <c r="AL311" i="2"/>
  <c r="N311" i="2"/>
  <c r="BM300" i="2"/>
  <c r="AO300" i="2"/>
  <c r="Q300" i="2"/>
  <c r="BP289" i="2"/>
  <c r="AR289" i="2"/>
  <c r="T289" i="2"/>
  <c r="BS278" i="2"/>
  <c r="AU278" i="2"/>
  <c r="W278" i="2"/>
  <c r="BV267" i="2"/>
  <c r="AX267" i="2"/>
  <c r="Z267" i="2"/>
  <c r="BY256" i="2"/>
  <c r="BA256" i="2"/>
  <c r="AC256" i="2"/>
  <c r="CB245" i="2"/>
  <c r="BD245" i="2"/>
  <c r="AF245" i="2"/>
  <c r="H245" i="2"/>
  <c r="BG234" i="2"/>
  <c r="AI234" i="2"/>
  <c r="K234" i="2"/>
  <c r="BJ223" i="2"/>
  <c r="AL223" i="2"/>
  <c r="N223" i="2"/>
  <c r="BM212" i="2"/>
  <c r="AO212" i="2"/>
  <c r="Q212" i="2"/>
  <c r="BP201" i="2"/>
  <c r="AR201" i="2"/>
  <c r="T201" i="2"/>
  <c r="BS190" i="2"/>
  <c r="AU190" i="2"/>
  <c r="W190" i="2"/>
  <c r="BV179" i="2"/>
  <c r="AX179" i="2"/>
  <c r="Z179" i="2"/>
  <c r="BY168" i="2"/>
  <c r="BA168" i="2"/>
  <c r="AC168" i="2"/>
  <c r="CB157" i="2"/>
  <c r="BD157" i="2"/>
  <c r="AF157" i="2"/>
  <c r="H157" i="2"/>
  <c r="BG146" i="2"/>
  <c r="AI146" i="2"/>
  <c r="K146" i="2"/>
  <c r="BJ135" i="2"/>
  <c r="AL135" i="2"/>
  <c r="N135" i="2"/>
  <c r="BM352" i="2"/>
  <c r="AO352" i="2"/>
  <c r="Q352" i="2"/>
  <c r="BP341" i="2"/>
  <c r="AR341" i="2"/>
  <c r="T341" i="2"/>
  <c r="BS330" i="2"/>
  <c r="AU330" i="2"/>
  <c r="W330" i="2"/>
  <c r="BV319" i="2"/>
  <c r="AX319" i="2"/>
  <c r="Z319" i="2"/>
  <c r="BY308" i="2"/>
  <c r="BA308" i="2"/>
  <c r="AC308" i="2"/>
  <c r="CB297" i="2"/>
  <c r="BD297" i="2"/>
  <c r="AF297" i="2"/>
  <c r="H297" i="2"/>
  <c r="Q355" i="2"/>
  <c r="AO355" i="2"/>
  <c r="BM355" i="2"/>
  <c r="BV344" i="2"/>
  <c r="AX344" i="2"/>
  <c r="Z344" i="2"/>
  <c r="BY333" i="2"/>
  <c r="BA333" i="2"/>
  <c r="AC333" i="2"/>
  <c r="CB322" i="2"/>
  <c r="BD322" i="2"/>
  <c r="AF322" i="2"/>
  <c r="H322" i="2"/>
  <c r="BG311" i="2"/>
  <c r="AI311" i="2"/>
  <c r="K311" i="2"/>
  <c r="BJ300" i="2"/>
  <c r="AL300" i="2"/>
  <c r="N300" i="2"/>
  <c r="BM289" i="2"/>
  <c r="AO289" i="2"/>
  <c r="Q289" i="2"/>
  <c r="BP278" i="2"/>
  <c r="AR278" i="2"/>
  <c r="T278" i="2"/>
  <c r="BS267" i="2"/>
  <c r="AU267" i="2"/>
  <c r="W267" i="2"/>
  <c r="BV256" i="2"/>
  <c r="AX256" i="2"/>
  <c r="Z256" i="2"/>
  <c r="BY245" i="2"/>
  <c r="BA245" i="2"/>
  <c r="AC245" i="2"/>
  <c r="CB234" i="2"/>
  <c r="BD234" i="2"/>
  <c r="AF234" i="2"/>
  <c r="H234" i="2"/>
  <c r="BG223" i="2"/>
  <c r="AI223" i="2"/>
  <c r="K223" i="2"/>
  <c r="BJ212" i="2"/>
  <c r="AL212" i="2"/>
  <c r="N212" i="2"/>
  <c r="BM201" i="2"/>
  <c r="AO201" i="2"/>
  <c r="Q201" i="2"/>
  <c r="BP190" i="2"/>
  <c r="AR190" i="2"/>
  <c r="T190" i="2"/>
  <c r="BS179" i="2"/>
  <c r="AU179" i="2"/>
  <c r="W179" i="2"/>
  <c r="BV168" i="2"/>
  <c r="AX168" i="2"/>
  <c r="Z168" i="2"/>
  <c r="BY157" i="2"/>
  <c r="BA157" i="2"/>
  <c r="AC157" i="2"/>
  <c r="CB146" i="2"/>
  <c r="BD146" i="2"/>
  <c r="AF146" i="2"/>
  <c r="H146" i="2"/>
  <c r="BG135" i="2"/>
  <c r="AI135" i="2"/>
  <c r="K135" i="2"/>
  <c r="BJ352" i="2"/>
  <c r="AL352" i="2"/>
  <c r="N352" i="2"/>
  <c r="BM341" i="2"/>
  <c r="AO341" i="2"/>
  <c r="Q341" i="2"/>
  <c r="BP330" i="2"/>
  <c r="AR330" i="2"/>
  <c r="T330" i="2"/>
  <c r="BS319" i="2"/>
  <c r="AU319" i="2"/>
  <c r="W319" i="2"/>
  <c r="BV308" i="2"/>
  <c r="AX308" i="2"/>
  <c r="Z308" i="2"/>
  <c r="BY297" i="2"/>
  <c r="BA297" i="2"/>
  <c r="AC297" i="2"/>
  <c r="CB286" i="2"/>
  <c r="T355" i="2"/>
  <c r="AR355" i="2"/>
  <c r="BP355" i="2"/>
  <c r="BS344" i="2"/>
  <c r="AU344" i="2"/>
  <c r="W344" i="2"/>
  <c r="BV333" i="2"/>
  <c r="AX333" i="2"/>
  <c r="Z333" i="2"/>
  <c r="BY322" i="2"/>
  <c r="BA322" i="2"/>
  <c r="AC322" i="2"/>
  <c r="CB311" i="2"/>
  <c r="BD311" i="2"/>
  <c r="AF311" i="2"/>
  <c r="H311" i="2"/>
  <c r="BG300" i="2"/>
  <c r="AI300" i="2"/>
  <c r="K300" i="2"/>
  <c r="BJ289" i="2"/>
  <c r="W355" i="2"/>
  <c r="Z355" i="2"/>
  <c r="AX355" i="2"/>
  <c r="BV355" i="2"/>
  <c r="BM344" i="2"/>
  <c r="AO344" i="2"/>
  <c r="Q344" i="2"/>
  <c r="BP333" i="2"/>
  <c r="AR333" i="2"/>
  <c r="T333" i="2"/>
  <c r="BS322" i="2"/>
  <c r="AU322" i="2"/>
  <c r="W322" i="2"/>
  <c r="BV311" i="2"/>
  <c r="AX311" i="2"/>
  <c r="Z311" i="2"/>
  <c r="BY300" i="2"/>
  <c r="BA300" i="2"/>
  <c r="AC300" i="2"/>
  <c r="CB289" i="2"/>
  <c r="BD289" i="2"/>
  <c r="AF289" i="2"/>
  <c r="H289" i="2"/>
  <c r="BG278" i="2"/>
  <c r="AI278" i="2"/>
  <c r="K278" i="2"/>
  <c r="BJ267" i="2"/>
  <c r="AL267" i="2"/>
  <c r="N267" i="2"/>
  <c r="BM256" i="2"/>
  <c r="AO256" i="2"/>
  <c r="Q256" i="2"/>
  <c r="BP245" i="2"/>
  <c r="AR245" i="2"/>
  <c r="T245" i="2"/>
  <c r="BS234" i="2"/>
  <c r="AU234" i="2"/>
  <c r="W234" i="2"/>
  <c r="BV223" i="2"/>
  <c r="AX223" i="2"/>
  <c r="Z223" i="2"/>
  <c r="BY212" i="2"/>
  <c r="BA212" i="2"/>
  <c r="AC212" i="2"/>
  <c r="CB201" i="2"/>
  <c r="BD201" i="2"/>
  <c r="AF201" i="2"/>
  <c r="H201" i="2"/>
  <c r="BG190" i="2"/>
  <c r="AI190" i="2"/>
  <c r="K190" i="2"/>
  <c r="BJ179" i="2"/>
  <c r="AL179" i="2"/>
  <c r="N179" i="2"/>
  <c r="BM168" i="2"/>
  <c r="AO168" i="2"/>
  <c r="Q168" i="2"/>
  <c r="BP157" i="2"/>
  <c r="AR157" i="2"/>
  <c r="T157" i="2"/>
  <c r="BS146" i="2"/>
  <c r="AU146" i="2"/>
  <c r="W146" i="2"/>
  <c r="BV135" i="2"/>
  <c r="AX135" i="2"/>
  <c r="Z135" i="2"/>
  <c r="BY352" i="2"/>
  <c r="BA352" i="2"/>
  <c r="AC352" i="2"/>
  <c r="CB341" i="2"/>
  <c r="BD341" i="2"/>
  <c r="AF341" i="2"/>
  <c r="H341" i="2"/>
  <c r="BG330" i="2"/>
  <c r="AI330" i="2"/>
  <c r="K330" i="2"/>
  <c r="BJ319" i="2"/>
  <c r="AL319" i="2"/>
  <c r="N319" i="2"/>
  <c r="BM308" i="2"/>
  <c r="AO308" i="2"/>
  <c r="Q308" i="2"/>
  <c r="BP297" i="2"/>
  <c r="AR297" i="2"/>
  <c r="T297" i="2"/>
  <c r="BS286" i="2"/>
  <c r="AC355" i="2"/>
  <c r="AU355" i="2"/>
  <c r="T344" i="2"/>
  <c r="BV322" i="2"/>
  <c r="BA311" i="2"/>
  <c r="AR300" i="2"/>
  <c r="BA289" i="2"/>
  <c r="CB278" i="2"/>
  <c r="AF278" i="2"/>
  <c r="BG267" i="2"/>
  <c r="K267" i="2"/>
  <c r="AL256" i="2"/>
  <c r="BM245" i="2"/>
  <c r="Q245" i="2"/>
  <c r="AR234" i="2"/>
  <c r="BS223" i="2"/>
  <c r="W223" i="2"/>
  <c r="AX212" i="2"/>
  <c r="BY201" i="2"/>
  <c r="AC201" i="2"/>
  <c r="BD190" i="2"/>
  <c r="H190" i="2"/>
  <c r="AI179" i="2"/>
  <c r="BJ168" i="2"/>
  <c r="N168" i="2"/>
  <c r="AX157" i="2"/>
  <c r="N157" i="2"/>
  <c r="AX146" i="2"/>
  <c r="N146" i="2"/>
  <c r="AU135" i="2"/>
  <c r="H135" i="2"/>
  <c r="AU352" i="2"/>
  <c r="H352" i="2"/>
  <c r="AU341" i="2"/>
  <c r="CB330" i="2"/>
  <c r="AO330" i="2"/>
  <c r="CB319" i="2"/>
  <c r="AO319" i="2"/>
  <c r="CB308" i="2"/>
  <c r="AL308" i="2"/>
  <c r="BV297" i="2"/>
  <c r="AL297" i="2"/>
  <c r="BV286" i="2"/>
  <c r="AU286" i="2"/>
  <c r="W286" i="2"/>
  <c r="BV275" i="2"/>
  <c r="AX275" i="2"/>
  <c r="Z275" i="2"/>
  <c r="BY264" i="2"/>
  <c r="BA264" i="2"/>
  <c r="AC264" i="2"/>
  <c r="CB253" i="2"/>
  <c r="BD253" i="2"/>
  <c r="AF253" i="2"/>
  <c r="H253" i="2"/>
  <c r="BG242" i="2"/>
  <c r="AI242" i="2"/>
  <c r="K242" i="2"/>
  <c r="BJ231" i="2"/>
  <c r="AL231" i="2"/>
  <c r="N231" i="2"/>
  <c r="BM220" i="2"/>
  <c r="AO220" i="2"/>
  <c r="Q220" i="2"/>
  <c r="BP209" i="2"/>
  <c r="AR209" i="2"/>
  <c r="T209" i="2"/>
  <c r="BS198" i="2"/>
  <c r="AU198" i="2"/>
  <c r="W198" i="2"/>
  <c r="BV187" i="2"/>
  <c r="AX187" i="2"/>
  <c r="Z187" i="2"/>
  <c r="BY176" i="2"/>
  <c r="BA176" i="2"/>
  <c r="AC176" i="2"/>
  <c r="CB165" i="2"/>
  <c r="BD165" i="2"/>
  <c r="AF165" i="2"/>
  <c r="H165" i="2"/>
  <c r="BG154" i="2"/>
  <c r="AI154" i="2"/>
  <c r="K154" i="2"/>
  <c r="BJ143" i="2"/>
  <c r="AL143" i="2"/>
  <c r="N143" i="2"/>
  <c r="BA355" i="2"/>
  <c r="N344" i="2"/>
  <c r="BP322" i="2"/>
  <c r="AU311" i="2"/>
  <c r="AF300" i="2"/>
  <c r="AU289" i="2"/>
  <c r="BV278" i="2"/>
  <c r="Z278" i="2"/>
  <c r="BA267" i="2"/>
  <c r="CB256" i="2"/>
  <c r="AF256" i="2"/>
  <c r="BG245" i="2"/>
  <c r="K245" i="2"/>
  <c r="AL234" i="2"/>
  <c r="BM223" i="2"/>
  <c r="Q223" i="2"/>
  <c r="AR212" i="2"/>
  <c r="BS201" i="2"/>
  <c r="W201" i="2"/>
  <c r="AX190" i="2"/>
  <c r="BY179" i="2"/>
  <c r="AC179" i="2"/>
  <c r="BD168" i="2"/>
  <c r="K168" i="2"/>
  <c r="AU157" i="2"/>
  <c r="K157" i="2"/>
  <c r="AR146" i="2"/>
  <c r="CB135" i="2"/>
  <c r="AR135" i="2"/>
  <c r="CB352" i="2"/>
  <c r="AR352" i="2"/>
  <c r="BY341" i="2"/>
  <c r="AL341" i="2"/>
  <c r="BY330" i="2"/>
  <c r="AL330" i="2"/>
  <c r="BY319" i="2"/>
  <c r="AI319" i="2"/>
  <c r="BS308" i="2"/>
  <c r="AI308" i="2"/>
  <c r="BS297" i="2"/>
  <c r="AI297" i="2"/>
  <c r="BP286" i="2"/>
  <c r="AR286" i="2"/>
  <c r="T286" i="2"/>
  <c r="BS275" i="2"/>
  <c r="AU275" i="2"/>
  <c r="W275" i="2"/>
  <c r="BV264" i="2"/>
  <c r="AX264" i="2"/>
  <c r="Z264" i="2"/>
  <c r="BY253" i="2"/>
  <c r="BA253" i="2"/>
  <c r="AC253" i="2"/>
  <c r="CB242" i="2"/>
  <c r="BD242" i="2"/>
  <c r="AF242" i="2"/>
  <c r="H242" i="2"/>
  <c r="BG231" i="2"/>
  <c r="AI231" i="2"/>
  <c r="K231" i="2"/>
  <c r="BJ220" i="2"/>
  <c r="AL220" i="2"/>
  <c r="N220" i="2"/>
  <c r="BM209" i="2"/>
  <c r="AO209" i="2"/>
  <c r="Q209" i="2"/>
  <c r="BP198" i="2"/>
  <c r="AR198" i="2"/>
  <c r="T198" i="2"/>
  <c r="BS187" i="2"/>
  <c r="AU187" i="2"/>
  <c r="W187" i="2"/>
  <c r="BV176" i="2"/>
  <c r="AX176" i="2"/>
  <c r="Z176" i="2"/>
  <c r="BY165" i="2"/>
  <c r="BA165" i="2"/>
  <c r="AC165" i="2"/>
  <c r="CB154" i="2"/>
  <c r="BD154" i="2"/>
  <c r="AF154" i="2"/>
  <c r="BS355" i="2"/>
  <c r="BS333" i="2"/>
  <c r="AX322" i="2"/>
  <c r="AC311" i="2"/>
  <c r="Z300" i="2"/>
  <c r="AL289" i="2"/>
  <c r="BM278" i="2"/>
  <c r="Q278" i="2"/>
  <c r="AR267" i="2"/>
  <c r="BS256" i="2"/>
  <c r="W256" i="2"/>
  <c r="AX245" i="2"/>
  <c r="BY234" i="2"/>
  <c r="AC234" i="2"/>
  <c r="BD223" i="2"/>
  <c r="H223" i="2"/>
  <c r="AI212" i="2"/>
  <c r="BJ201" i="2"/>
  <c r="N201" i="2"/>
  <c r="AO190" i="2"/>
  <c r="BP179" i="2"/>
  <c r="T179" i="2"/>
  <c r="AU168" i="2"/>
  <c r="H168" i="2"/>
  <c r="BY355" i="2"/>
  <c r="BM333" i="2"/>
  <c r="AR322" i="2"/>
  <c r="W311" i="2"/>
  <c r="T300" i="2"/>
  <c r="AI289" i="2"/>
  <c r="BJ278" i="2"/>
  <c r="N278" i="2"/>
  <c r="AO267" i="2"/>
  <c r="BP256" i="2"/>
  <c r="T256" i="2"/>
  <c r="AU245" i="2"/>
  <c r="BV234" i="2"/>
  <c r="Z234" i="2"/>
  <c r="BA223" i="2"/>
  <c r="CB212" i="2"/>
  <c r="AF212" i="2"/>
  <c r="BG201" i="2"/>
  <c r="K201" i="2"/>
  <c r="AL190" i="2"/>
  <c r="BM179" i="2"/>
  <c r="Q179" i="2"/>
  <c r="AR168" i="2"/>
  <c r="BV157" i="2"/>
  <c r="AL157" i="2"/>
  <c r="BV146" i="2"/>
  <c r="AL146" i="2"/>
  <c r="BS135" i="2"/>
  <c r="AF135" i="2"/>
  <c r="BS352" i="2"/>
  <c r="AF352" i="2"/>
  <c r="BS341" i="2"/>
  <c r="AC341" i="2"/>
  <c r="BM330" i="2"/>
  <c r="AC330" i="2"/>
  <c r="BM319" i="2"/>
  <c r="AC319" i="2"/>
  <c r="BJ308" i="2"/>
  <c r="W308" i="2"/>
  <c r="BJ297" i="2"/>
  <c r="W297" i="2"/>
  <c r="BJ286" i="2"/>
  <c r="AL286" i="2"/>
  <c r="N286" i="2"/>
  <c r="BM275" i="2"/>
  <c r="AO275" i="2"/>
  <c r="Q275" i="2"/>
  <c r="BP264" i="2"/>
  <c r="AR264" i="2"/>
  <c r="T264" i="2"/>
  <c r="BS253" i="2"/>
  <c r="AU253" i="2"/>
  <c r="W253" i="2"/>
  <c r="BV242" i="2"/>
  <c r="AX242" i="2"/>
  <c r="Z242" i="2"/>
  <c r="BY231" i="2"/>
  <c r="BA231" i="2"/>
  <c r="AC231" i="2"/>
  <c r="CB220" i="2"/>
  <c r="BD220" i="2"/>
  <c r="AF220" i="2"/>
  <c r="H220" i="2"/>
  <c r="BG209" i="2"/>
  <c r="AI209" i="2"/>
  <c r="K209" i="2"/>
  <c r="BJ198" i="2"/>
  <c r="AL198" i="2"/>
  <c r="N198" i="2"/>
  <c r="BM187" i="2"/>
  <c r="AO187" i="2"/>
  <c r="Q187" i="2"/>
  <c r="BP176" i="2"/>
  <c r="AR176" i="2"/>
  <c r="T176" i="2"/>
  <c r="BS165" i="2"/>
  <c r="AU165" i="2"/>
  <c r="W165" i="2"/>
  <c r="BV154" i="2"/>
  <c r="AX154" i="2"/>
  <c r="Z154" i="2"/>
  <c r="BP344" i="2"/>
  <c r="AU333" i="2"/>
  <c r="Z322" i="2"/>
  <c r="CB300" i="2"/>
  <c r="H300" i="2"/>
  <c r="AC289" i="2"/>
  <c r="BD278" i="2"/>
  <c r="H278" i="2"/>
  <c r="AI267" i="2"/>
  <c r="BJ256" i="2"/>
  <c r="N256" i="2"/>
  <c r="AO245" i="2"/>
  <c r="BP234" i="2"/>
  <c r="T234" i="2"/>
  <c r="AU223" i="2"/>
  <c r="BV212" i="2"/>
  <c r="Z212" i="2"/>
  <c r="BA201" i="2"/>
  <c r="CB190" i="2"/>
  <c r="AF190" i="2"/>
  <c r="BG179" i="2"/>
  <c r="K179" i="2"/>
  <c r="AL168" i="2"/>
  <c r="BS157" i="2"/>
  <c r="AI157" i="2"/>
  <c r="BP146" i="2"/>
  <c r="AC146" i="2"/>
  <c r="BP135" i="2"/>
  <c r="AC135" i="2"/>
  <c r="BP352" i="2"/>
  <c r="Z352" i="2"/>
  <c r="BJ341" i="2"/>
  <c r="Z341" i="2"/>
  <c r="BJ330" i="2"/>
  <c r="Z330" i="2"/>
  <c r="BG319" i="2"/>
  <c r="T319" i="2"/>
  <c r="BG308" i="2"/>
  <c r="T308" i="2"/>
  <c r="BG297" i="2"/>
  <c r="Q297" i="2"/>
  <c r="BG286" i="2"/>
  <c r="AI286" i="2"/>
  <c r="K286" i="2"/>
  <c r="BJ275" i="2"/>
  <c r="AL275" i="2"/>
  <c r="N275" i="2"/>
  <c r="BM264" i="2"/>
  <c r="AO264" i="2"/>
  <c r="Q264" i="2"/>
  <c r="BP253" i="2"/>
  <c r="AR253" i="2"/>
  <c r="T253" i="2"/>
  <c r="BS242" i="2"/>
  <c r="AU242" i="2"/>
  <c r="W242" i="2"/>
  <c r="BV231" i="2"/>
  <c r="AX231" i="2"/>
  <c r="Z231" i="2"/>
  <c r="BY220" i="2"/>
  <c r="BA220" i="2"/>
  <c r="AC220" i="2"/>
  <c r="CB209" i="2"/>
  <c r="BD209" i="2"/>
  <c r="AF209" i="2"/>
  <c r="H209" i="2"/>
  <c r="BG198" i="2"/>
  <c r="AI198" i="2"/>
  <c r="K198" i="2"/>
  <c r="BJ187" i="2"/>
  <c r="AL187" i="2"/>
  <c r="N187" i="2"/>
  <c r="BM176" i="2"/>
  <c r="AO176" i="2"/>
  <c r="Q176" i="2"/>
  <c r="BP165" i="2"/>
  <c r="AR165" i="2"/>
  <c r="T165" i="2"/>
  <c r="BS154" i="2"/>
  <c r="AU154" i="2"/>
  <c r="W154" i="2"/>
  <c r="BV143" i="2"/>
  <c r="AX143" i="2"/>
  <c r="Z143" i="2"/>
  <c r="BY132" i="2"/>
  <c r="BJ344" i="2"/>
  <c r="AO333" i="2"/>
  <c r="T322" i="2"/>
  <c r="BV300" i="2"/>
  <c r="BY289" i="2"/>
  <c r="W289" i="2"/>
  <c r="AX278" i="2"/>
  <c r="BY267" i="2"/>
  <c r="AC267" i="2"/>
  <c r="BD256" i="2"/>
  <c r="H256" i="2"/>
  <c r="AI245" i="2"/>
  <c r="BJ234" i="2"/>
  <c r="N234" i="2"/>
  <c r="AO223" i="2"/>
  <c r="BP212" i="2"/>
  <c r="T212" i="2"/>
  <c r="AU201" i="2"/>
  <c r="BV190" i="2"/>
  <c r="Z190" i="2"/>
  <c r="BA179" i="2"/>
  <c r="CB168" i="2"/>
  <c r="AF168" i="2"/>
  <c r="BM157" i="2"/>
  <c r="Z157" i="2"/>
  <c r="BM146" i="2"/>
  <c r="Z146" i="2"/>
  <c r="BM135" i="2"/>
  <c r="W135" i="2"/>
  <c r="BG352" i="2"/>
  <c r="W352" i="2"/>
  <c r="BG341" i="2"/>
  <c r="W341" i="2"/>
  <c r="BD330" i="2"/>
  <c r="Q330" i="2"/>
  <c r="BD319" i="2"/>
  <c r="Q319" i="2"/>
  <c r="BD308" i="2"/>
  <c r="N308" i="2"/>
  <c r="AX297" i="2"/>
  <c r="N297" i="2"/>
  <c r="BD286" i="2"/>
  <c r="AF286" i="2"/>
  <c r="H286" i="2"/>
  <c r="BG275" i="2"/>
  <c r="AI275" i="2"/>
  <c r="K275" i="2"/>
  <c r="BJ264" i="2"/>
  <c r="AL264" i="2"/>
  <c r="N264" i="2"/>
  <c r="BM253" i="2"/>
  <c r="AO253" i="2"/>
  <c r="Q253" i="2"/>
  <c r="BP242" i="2"/>
  <c r="AR242" i="2"/>
  <c r="T242" i="2"/>
  <c r="BS231" i="2"/>
  <c r="AU231" i="2"/>
  <c r="W231" i="2"/>
  <c r="BV220" i="2"/>
  <c r="AX220" i="2"/>
  <c r="Z220" i="2"/>
  <c r="BY209" i="2"/>
  <c r="BA209" i="2"/>
  <c r="AC209" i="2"/>
  <c r="AR344" i="2"/>
  <c r="W333" i="2"/>
  <c r="BY311" i="2"/>
  <c r="BD300" i="2"/>
  <c r="BS289" i="2"/>
  <c r="N289" i="2"/>
  <c r="AO278" i="2"/>
  <c r="BP267" i="2"/>
  <c r="T267" i="2"/>
  <c r="AU256" i="2"/>
  <c r="BV245" i="2"/>
  <c r="Z245" i="2"/>
  <c r="BA234" i="2"/>
  <c r="CB223" i="2"/>
  <c r="AF223" i="2"/>
  <c r="BG212" i="2"/>
  <c r="K212" i="2"/>
  <c r="AL201" i="2"/>
  <c r="BM190" i="2"/>
  <c r="Q190" i="2"/>
  <c r="AR179" i="2"/>
  <c r="BS168" i="2"/>
  <c r="W168" i="2"/>
  <c r="BJ157" i="2"/>
  <c r="W157" i="2"/>
  <c r="BJ146" i="2"/>
  <c r="T146" i="2"/>
  <c r="BD135" i="2"/>
  <c r="T135" i="2"/>
  <c r="BD352" i="2"/>
  <c r="T352" i="2"/>
  <c r="BA341" i="2"/>
  <c r="N341" i="2"/>
  <c r="BA330" i="2"/>
  <c r="N330" i="2"/>
  <c r="BA319" i="2"/>
  <c r="K319" i="2"/>
  <c r="AU308" i="2"/>
  <c r="K308" i="2"/>
  <c r="AU297" i="2"/>
  <c r="K297" i="2"/>
  <c r="BA286" i="2"/>
  <c r="AC286" i="2"/>
  <c r="CB275" i="2"/>
  <c r="BD275" i="2"/>
  <c r="AF275" i="2"/>
  <c r="H275" i="2"/>
  <c r="BG264" i="2"/>
  <c r="AI264" i="2"/>
  <c r="K264" i="2"/>
  <c r="BJ253" i="2"/>
  <c r="AL253" i="2"/>
  <c r="N253" i="2"/>
  <c r="BM242" i="2"/>
  <c r="AO242" i="2"/>
  <c r="Q242" i="2"/>
  <c r="BP231" i="2"/>
  <c r="AR231" i="2"/>
  <c r="T231" i="2"/>
  <c r="BS220" i="2"/>
  <c r="AU220" i="2"/>
  <c r="W220" i="2"/>
  <c r="BV209" i="2"/>
  <c r="AX209" i="2"/>
  <c r="Z209" i="2"/>
  <c r="BY198" i="2"/>
  <c r="BA198" i="2"/>
  <c r="AC198" i="2"/>
  <c r="CB187" i="2"/>
  <c r="BD187" i="2"/>
  <c r="AF187" i="2"/>
  <c r="H187" i="2"/>
  <c r="BG176" i="2"/>
  <c r="AI176" i="2"/>
  <c r="K176" i="2"/>
  <c r="BJ165" i="2"/>
  <c r="AL165" i="2"/>
  <c r="N165" i="2"/>
  <c r="BM154" i="2"/>
  <c r="AO154" i="2"/>
  <c r="Q154" i="2"/>
  <c r="AL344" i="2"/>
  <c r="Q333" i="2"/>
  <c r="BS311" i="2"/>
  <c r="AX300" i="2"/>
  <c r="BG289" i="2"/>
  <c r="K289" i="2"/>
  <c r="AL278" i="2"/>
  <c r="BM267" i="2"/>
  <c r="Q267" i="2"/>
  <c r="AR256" i="2"/>
  <c r="BS245" i="2"/>
  <c r="W245" i="2"/>
  <c r="AX234" i="2"/>
  <c r="BY223" i="2"/>
  <c r="AC223" i="2"/>
  <c r="T168" i="2"/>
  <c r="BY135" i="2"/>
  <c r="BV341" i="2"/>
  <c r="BP319" i="2"/>
  <c r="BM297" i="2"/>
  <c r="Q286" i="2"/>
  <c r="BS264" i="2"/>
  <c r="AX253" i="2"/>
  <c r="AC242" i="2"/>
  <c r="H231" i="2"/>
  <c r="BJ209" i="2"/>
  <c r="BD198" i="2"/>
  <c r="BP187" i="2"/>
  <c r="CB176" i="2"/>
  <c r="N176" i="2"/>
  <c r="Z165" i="2"/>
  <c r="AL154" i="2"/>
  <c r="BP143" i="2"/>
  <c r="AI143" i="2"/>
  <c r="CB132" i="2"/>
  <c r="BA132" i="2"/>
  <c r="AC132" i="2"/>
  <c r="BD212" i="2"/>
  <c r="BG157" i="2"/>
  <c r="BA135" i="2"/>
  <c r="AX341" i="2"/>
  <c r="AR319" i="2"/>
  <c r="AO297" i="2"/>
  <c r="BY275" i="2"/>
  <c r="BD264" i="2"/>
  <c r="AI253" i="2"/>
  <c r="N242" i="2"/>
  <c r="BP220" i="2"/>
  <c r="AU209" i="2"/>
  <c r="AX198" i="2"/>
  <c r="BG187" i="2"/>
  <c r="BS176" i="2"/>
  <c r="H176" i="2"/>
  <c r="Q165" i="2"/>
  <c r="AC154" i="2"/>
  <c r="BM143" i="2"/>
  <c r="AF143" i="2"/>
  <c r="BV132" i="2"/>
  <c r="AX132" i="2"/>
  <c r="Z132" i="2"/>
  <c r="H212" i="2"/>
  <c r="AO157" i="2"/>
  <c r="AO135" i="2"/>
  <c r="AI341" i="2"/>
  <c r="AF319" i="2"/>
  <c r="Z297" i="2"/>
  <c r="BP275" i="2"/>
  <c r="AU264" i="2"/>
  <c r="Z253" i="2"/>
  <c r="CB231" i="2"/>
  <c r="BG220" i="2"/>
  <c r="AL209" i="2"/>
  <c r="AO198" i="2"/>
  <c r="BA187" i="2"/>
  <c r="BJ176" i="2"/>
  <c r="BV165" i="2"/>
  <c r="K165" i="2"/>
  <c r="T154" i="2"/>
  <c r="BG143" i="2"/>
  <c r="AC143" i="2"/>
  <c r="BS132" i="2"/>
  <c r="AU132" i="2"/>
  <c r="W132" i="2"/>
  <c r="AI201" i="2"/>
  <c r="Q157" i="2"/>
  <c r="Q135" i="2"/>
  <c r="K341" i="2"/>
  <c r="H319" i="2"/>
  <c r="BY286" i="2"/>
  <c r="BA275" i="2"/>
  <c r="AF264" i="2"/>
  <c r="K253" i="2"/>
  <c r="BM231" i="2"/>
  <c r="AR220" i="2"/>
  <c r="W209" i="2"/>
  <c r="AF198" i="2"/>
  <c r="AR187" i="2"/>
  <c r="BD176" i="2"/>
  <c r="BM165" i="2"/>
  <c r="BY154" i="2"/>
  <c r="N154" i="2"/>
  <c r="BD143" i="2"/>
  <c r="W143" i="2"/>
  <c r="BP132" i="2"/>
  <c r="AR132" i="2"/>
  <c r="T132" i="2"/>
  <c r="BJ190" i="2"/>
  <c r="BY146" i="2"/>
  <c r="BV352" i="2"/>
  <c r="BV330" i="2"/>
  <c r="BP308" i="2"/>
  <c r="BM286" i="2"/>
  <c r="AR275" i="2"/>
  <c r="W264" i="2"/>
  <c r="BY242" i="2"/>
  <c r="BD231" i="2"/>
  <c r="AI220" i="2"/>
  <c r="N209" i="2"/>
  <c r="Z198" i="2"/>
  <c r="AI187" i="2"/>
  <c r="AU176" i="2"/>
  <c r="BG165" i="2"/>
  <c r="BP154" i="2"/>
  <c r="H154" i="2"/>
  <c r="BA143" i="2"/>
  <c r="T143" i="2"/>
  <c r="BM132" i="2"/>
  <c r="AO132" i="2"/>
  <c r="Q132" i="2"/>
  <c r="N190" i="2"/>
  <c r="BA146" i="2"/>
  <c r="AX352" i="2"/>
  <c r="AX330" i="2"/>
  <c r="AR308" i="2"/>
  <c r="AX286" i="2"/>
  <c r="AC275" i="2"/>
  <c r="H264" i="2"/>
  <c r="BJ242" i="2"/>
  <c r="AO231" i="2"/>
  <c r="T220" i="2"/>
  <c r="CB198" i="2"/>
  <c r="Q198" i="2"/>
  <c r="AC187" i="2"/>
  <c r="AL176" i="2"/>
  <c r="AX165" i="2"/>
  <c r="BJ154" i="2"/>
  <c r="CB143" i="2"/>
  <c r="AU143" i="2"/>
  <c r="Q143" i="2"/>
  <c r="BJ132" i="2"/>
  <c r="AL132" i="2"/>
  <c r="N132" i="2"/>
  <c r="AO179" i="2"/>
  <c r="AO146" i="2"/>
  <c r="AI352" i="2"/>
  <c r="AF330" i="2"/>
  <c r="AF308" i="2"/>
  <c r="AO286" i="2"/>
  <c r="T275" i="2"/>
  <c r="BV253" i="2"/>
  <c r="BA242" i="2"/>
  <c r="AF231" i="2"/>
  <c r="K220" i="2"/>
  <c r="BV198" i="2"/>
  <c r="H198" i="2"/>
  <c r="T187" i="2"/>
  <c r="AF176" i="2"/>
  <c r="AO165" i="2"/>
  <c r="BA154" i="2"/>
  <c r="BY143" i="2"/>
  <c r="AR143" i="2"/>
  <c r="K143" i="2"/>
  <c r="BG132" i="2"/>
  <c r="AI132" i="2"/>
  <c r="K132" i="2"/>
  <c r="BP168" i="2"/>
  <c r="Q146" i="2"/>
  <c r="K352" i="2"/>
  <c r="H330" i="2"/>
  <c r="H308" i="2"/>
  <c r="Z286" i="2"/>
  <c r="CB264" i="2"/>
  <c r="BG253" i="2"/>
  <c r="AL242" i="2"/>
  <c r="Q231" i="2"/>
  <c r="BS209" i="2"/>
  <c r="BM198" i="2"/>
  <c r="BY187" i="2"/>
  <c r="K187" i="2"/>
  <c r="W176" i="2"/>
  <c r="AI165" i="2"/>
  <c r="AR154" i="2"/>
  <c r="BS143" i="2"/>
  <c r="AO143" i="2"/>
  <c r="H143" i="2"/>
  <c r="BD132" i="2"/>
  <c r="AF132" i="2"/>
  <c r="H132" i="2"/>
  <c r="C18" i="4"/>
  <c r="E18" i="4" s="1"/>
  <c r="J9" i="5"/>
  <c r="F9" i="5"/>
  <c r="R36" i="2"/>
  <c r="Q36" i="2"/>
  <c r="R37" i="2"/>
  <c r="J11" i="1"/>
  <c r="I15" i="1"/>
  <c r="J12" i="1"/>
  <c r="I18" i="1"/>
  <c r="D21" i="2"/>
  <c r="B8" i="3" s="1"/>
  <c r="L21" i="2"/>
  <c r="B16" i="3" s="1"/>
  <c r="T21" i="2"/>
  <c r="B24" i="3" s="1"/>
  <c r="C21" i="2"/>
  <c r="E21" i="2"/>
  <c r="B9" i="3" s="1"/>
  <c r="M21" i="2"/>
  <c r="B17" i="3" s="1"/>
  <c r="U21" i="2"/>
  <c r="B25" i="3" s="1"/>
  <c r="F21" i="2"/>
  <c r="B10" i="3" s="1"/>
  <c r="N21" i="2"/>
  <c r="B18" i="3" s="1"/>
  <c r="V21" i="2"/>
  <c r="B26" i="3" s="1"/>
  <c r="G21" i="2"/>
  <c r="B11" i="3" s="1"/>
  <c r="O21" i="2"/>
  <c r="B19" i="3" s="1"/>
  <c r="W21" i="2"/>
  <c r="B27" i="3" s="1"/>
  <c r="H21" i="2"/>
  <c r="B12" i="3" s="1"/>
  <c r="P21" i="2"/>
  <c r="B20" i="3" s="1"/>
  <c r="X21" i="2"/>
  <c r="B28" i="3" s="1"/>
  <c r="I21" i="2"/>
  <c r="B13" i="3" s="1"/>
  <c r="Q21" i="2"/>
  <c r="B21" i="3" s="1"/>
  <c r="Y21" i="2"/>
  <c r="B29" i="3" s="1"/>
  <c r="AA21" i="2"/>
  <c r="B31" i="3" s="1"/>
  <c r="J21" i="2"/>
  <c r="B14" i="3" s="1"/>
  <c r="R21" i="2"/>
  <c r="B22" i="3" s="1"/>
  <c r="Z21" i="2"/>
  <c r="B30" i="3" s="1"/>
  <c r="K21" i="2"/>
  <c r="B15" i="3" s="1"/>
  <c r="S21" i="2"/>
  <c r="B23" i="3" s="1"/>
  <c r="H11" i="2"/>
  <c r="H6" i="3" s="1"/>
  <c r="I11" i="2"/>
  <c r="I6" i="3" s="1"/>
  <c r="Q11" i="2"/>
  <c r="Q6" i="3" s="1"/>
  <c r="Y11" i="2"/>
  <c r="Y6" i="3" s="1"/>
  <c r="J11" i="2"/>
  <c r="J6" i="3" s="1"/>
  <c r="Z11" i="2"/>
  <c r="Z6" i="3" s="1"/>
  <c r="R11" i="2"/>
  <c r="R6" i="3" s="1"/>
  <c r="K11" i="2"/>
  <c r="K6" i="3" s="1"/>
  <c r="S11" i="2"/>
  <c r="S6" i="3" s="1"/>
  <c r="AA11" i="2"/>
  <c r="AA6" i="3" s="1"/>
  <c r="D11" i="2"/>
  <c r="D6" i="3" s="1"/>
  <c r="T11" i="2"/>
  <c r="T6" i="3" s="1"/>
  <c r="C11" i="2"/>
  <c r="L11" i="2"/>
  <c r="L6" i="3" s="1"/>
  <c r="E11" i="2"/>
  <c r="M11" i="2"/>
  <c r="M6" i="3" s="1"/>
  <c r="U11" i="2"/>
  <c r="U6" i="3" s="1"/>
  <c r="F11" i="2"/>
  <c r="F6" i="3" s="1"/>
  <c r="V11" i="2"/>
  <c r="V6" i="3" s="1"/>
  <c r="N11" i="2"/>
  <c r="N6" i="3" s="1"/>
  <c r="G11" i="2"/>
  <c r="G6" i="3" s="1"/>
  <c r="O11" i="2"/>
  <c r="O6" i="3" s="1"/>
  <c r="W11" i="2"/>
  <c r="W6" i="3" s="1"/>
  <c r="P11" i="2"/>
  <c r="P6" i="3" s="1"/>
  <c r="X11" i="2"/>
  <c r="X6" i="3" s="1"/>
  <c r="E21" i="1"/>
  <c r="E20" i="1"/>
  <c r="E19" i="1"/>
  <c r="J18" i="1"/>
  <c r="C19" i="1"/>
  <c r="C18" i="1"/>
  <c r="F18" i="1"/>
  <c r="C31" i="4" l="1"/>
  <c r="N37" i="2"/>
  <c r="J25" i="5"/>
  <c r="B7" i="3"/>
  <c r="E6" i="3"/>
  <c r="C6" i="3"/>
  <c r="Q37" i="2"/>
  <c r="C32" i="4" s="1"/>
  <c r="J22" i="2"/>
  <c r="J24" i="2" s="1"/>
  <c r="G22" i="2"/>
  <c r="G25" i="2" s="1"/>
  <c r="T22" i="2"/>
  <c r="T24" i="2" s="1"/>
  <c r="E22" i="2"/>
  <c r="E25" i="2" s="1"/>
  <c r="Y22" i="2"/>
  <c r="Q22" i="2"/>
  <c r="Q26" i="2" s="1"/>
  <c r="V22" i="2"/>
  <c r="L22" i="2"/>
  <c r="W22" i="2"/>
  <c r="S22" i="2"/>
  <c r="S24" i="2" s="1"/>
  <c r="I22" i="2"/>
  <c r="I24" i="2" s="1"/>
  <c r="N22" i="2"/>
  <c r="D22" i="2"/>
  <c r="D25" i="2" s="1"/>
  <c r="AA22" i="2"/>
  <c r="AA26" i="2" s="1"/>
  <c r="K22" i="2"/>
  <c r="X22" i="2"/>
  <c r="F22" i="2"/>
  <c r="F25" i="2" s="1"/>
  <c r="O22" i="2"/>
  <c r="O26" i="2" s="1"/>
  <c r="Z22" i="2"/>
  <c r="P22" i="2"/>
  <c r="P26" i="2" s="1"/>
  <c r="U22" i="2"/>
  <c r="U24" i="2" s="1"/>
  <c r="R22" i="2"/>
  <c r="R26" i="2" s="1"/>
  <c r="H22" i="2"/>
  <c r="H24" i="2" s="1"/>
  <c r="M22" i="2"/>
  <c r="D13" i="2"/>
  <c r="Q13" i="2"/>
  <c r="I16" i="2"/>
  <c r="N16" i="2"/>
  <c r="Y13" i="2"/>
  <c r="V16" i="2"/>
  <c r="F13" i="2"/>
  <c r="AA15" i="2"/>
  <c r="X16" i="2"/>
  <c r="U14" i="2"/>
  <c r="S14" i="2"/>
  <c r="H13" i="2"/>
  <c r="P16" i="2"/>
  <c r="M13" i="2"/>
  <c r="K14" i="2"/>
  <c r="T16" i="2"/>
  <c r="W14" i="2"/>
  <c r="R14" i="2"/>
  <c r="O14" i="2"/>
  <c r="L16" i="2"/>
  <c r="Z14" i="2"/>
  <c r="G14" i="2"/>
  <c r="J16" i="2"/>
  <c r="Z23" i="2"/>
  <c r="Z25" i="2"/>
  <c r="Z26" i="2"/>
  <c r="Z24" i="2"/>
  <c r="P23" i="2"/>
  <c r="P24" i="2"/>
  <c r="P25" i="2"/>
  <c r="U23" i="2"/>
  <c r="U25" i="2"/>
  <c r="U26" i="2"/>
  <c r="H23" i="2"/>
  <c r="M23" i="2"/>
  <c r="M24" i="2"/>
  <c r="M26" i="2"/>
  <c r="M25" i="2"/>
  <c r="W23" i="2"/>
  <c r="W25" i="2"/>
  <c r="W24" i="2"/>
  <c r="W26" i="2"/>
  <c r="O23" i="2"/>
  <c r="O25" i="2"/>
  <c r="T23" i="2"/>
  <c r="T25" i="2"/>
  <c r="T26" i="2"/>
  <c r="R23" i="2"/>
  <c r="R24" i="2"/>
  <c r="R25" i="2"/>
  <c r="AA23" i="2"/>
  <c r="AA24" i="2"/>
  <c r="AA25" i="2"/>
  <c r="Y23" i="2"/>
  <c r="Y25" i="2"/>
  <c r="Y26" i="2"/>
  <c r="Y24" i="2"/>
  <c r="V23" i="2"/>
  <c r="V26" i="2"/>
  <c r="V25" i="2"/>
  <c r="V24" i="2"/>
  <c r="L23" i="2"/>
  <c r="L26" i="2"/>
  <c r="L25" i="2"/>
  <c r="L24" i="2"/>
  <c r="E23" i="2"/>
  <c r="G23" i="2"/>
  <c r="I23" i="2"/>
  <c r="N23" i="2"/>
  <c r="N25" i="2"/>
  <c r="N26" i="2"/>
  <c r="N24" i="2"/>
  <c r="D23" i="2"/>
  <c r="J23" i="2"/>
  <c r="C23" i="2"/>
  <c r="C26" i="2"/>
  <c r="C25" i="2"/>
  <c r="C24" i="2"/>
  <c r="Q23" i="2"/>
  <c r="Q25" i="2"/>
  <c r="Q24" i="2"/>
  <c r="S23" i="2"/>
  <c r="S25" i="2"/>
  <c r="S26" i="2"/>
  <c r="K23" i="2"/>
  <c r="K26" i="2"/>
  <c r="K25" i="2"/>
  <c r="K24" i="2"/>
  <c r="X23" i="2"/>
  <c r="X24" i="2"/>
  <c r="X25" i="2"/>
  <c r="X26" i="2"/>
  <c r="F23" i="2"/>
  <c r="E16" i="2"/>
  <c r="C14" i="2"/>
  <c r="S15" i="2"/>
  <c r="J14" i="2"/>
  <c r="E14" i="2"/>
  <c r="Y14" i="2"/>
  <c r="E15" i="2"/>
  <c r="X14" i="2"/>
  <c r="T14" i="2"/>
  <c r="H16" i="2"/>
  <c r="D14" i="2"/>
  <c r="W15" i="2"/>
  <c r="D16" i="2"/>
  <c r="V14" i="2"/>
  <c r="S13" i="2"/>
  <c r="F16" i="2"/>
  <c r="U15" i="2"/>
  <c r="L14" i="2"/>
  <c r="AA13" i="2"/>
  <c r="K15" i="2"/>
  <c r="Z15" i="2"/>
  <c r="Q14" i="2"/>
  <c r="I14" i="2"/>
  <c r="P14" i="2"/>
  <c r="C16" i="2"/>
  <c r="O15" i="2"/>
  <c r="N14" i="2"/>
  <c r="U13" i="2"/>
  <c r="AA16" i="2"/>
  <c r="R15" i="2"/>
  <c r="Q15" i="2"/>
  <c r="Y15" i="2"/>
  <c r="H14" i="2"/>
  <c r="W13" i="2"/>
  <c r="G15" i="2"/>
  <c r="F14" i="2"/>
  <c r="E13" i="2"/>
  <c r="I13" i="2"/>
  <c r="C15" i="2"/>
  <c r="M16" i="2"/>
  <c r="T15" i="2"/>
  <c r="K13" i="2"/>
  <c r="S16" i="2"/>
  <c r="J15" i="2"/>
  <c r="Y16" i="2"/>
  <c r="I15" i="2"/>
  <c r="X15" i="2"/>
  <c r="O13" i="2"/>
  <c r="W16" i="2"/>
  <c r="V15" i="2"/>
  <c r="M14" i="2"/>
  <c r="N13" i="2"/>
  <c r="C13" i="2"/>
  <c r="L15" i="2"/>
  <c r="AA14" i="2"/>
  <c r="K16" i="2"/>
  <c r="Z16" i="2"/>
  <c r="Q16" i="2"/>
  <c r="P15" i="2"/>
  <c r="G13" i="2"/>
  <c r="O16" i="2"/>
  <c r="N15" i="2"/>
  <c r="M15" i="2"/>
  <c r="T13" i="2"/>
  <c r="D15" i="2"/>
  <c r="Z13" i="2"/>
  <c r="R16" i="2"/>
  <c r="J13" i="2"/>
  <c r="X13" i="2"/>
  <c r="H15" i="2"/>
  <c r="G16" i="2"/>
  <c r="F15" i="2"/>
  <c r="U16" i="2"/>
  <c r="L13" i="2"/>
  <c r="R13" i="2"/>
  <c r="P13" i="2"/>
  <c r="V13" i="2"/>
  <c r="H25" i="2"/>
  <c r="J25" i="2"/>
  <c r="I25" i="2"/>
  <c r="M12" i="2"/>
  <c r="W12" i="2"/>
  <c r="E12" i="2"/>
  <c r="R12" i="2"/>
  <c r="O12" i="2"/>
  <c r="L12" i="2"/>
  <c r="Z12" i="2"/>
  <c r="G12" i="2"/>
  <c r="C12" i="2"/>
  <c r="J12" i="2"/>
  <c r="N12" i="2"/>
  <c r="T12" i="2"/>
  <c r="Y12" i="2"/>
  <c r="V12" i="2"/>
  <c r="D12" i="2"/>
  <c r="Q12" i="2"/>
  <c r="K12" i="2"/>
  <c r="F12" i="2"/>
  <c r="AA12" i="2"/>
  <c r="I12" i="2"/>
  <c r="P12" i="2"/>
  <c r="X12" i="2"/>
  <c r="U12" i="2"/>
  <c r="S12" i="2"/>
  <c r="H12" i="2"/>
  <c r="C33" i="4" l="1"/>
  <c r="E33" i="4" s="1"/>
  <c r="O24" i="2"/>
  <c r="G24" i="2"/>
  <c r="D24" i="2"/>
  <c r="F24" i="2"/>
  <c r="E24" i="2"/>
  <c r="F26" i="2"/>
  <c r="E26" i="2"/>
  <c r="J26" i="2"/>
  <c r="G26" i="2"/>
  <c r="H26" i="2"/>
  <c r="H27" i="2" s="1"/>
  <c r="D26" i="2"/>
  <c r="I26" i="2"/>
  <c r="I27" i="2" s="1"/>
  <c r="K27" i="2"/>
  <c r="Z27" i="2"/>
  <c r="L27" i="2"/>
  <c r="AA17" i="2"/>
  <c r="CB80" i="2" s="1"/>
  <c r="X17" i="2"/>
  <c r="X5" i="3" s="1"/>
  <c r="W17" i="2"/>
  <c r="W5" i="3" s="1"/>
  <c r="Y17" i="2"/>
  <c r="Y5" i="3" s="1"/>
  <c r="Z17" i="2"/>
  <c r="Z5" i="3" s="1"/>
  <c r="V17" i="2"/>
  <c r="V5" i="3" s="1"/>
  <c r="S17" i="2"/>
  <c r="S5" i="3" s="1"/>
  <c r="T17" i="2"/>
  <c r="T5" i="3" s="1"/>
  <c r="U17" i="2"/>
  <c r="U5" i="3" s="1"/>
  <c r="Y27" i="2"/>
  <c r="AA27" i="2"/>
  <c r="A31" i="3" s="1"/>
  <c r="M27" i="2"/>
  <c r="O27" i="2"/>
  <c r="N27" i="2"/>
  <c r="P27" i="2"/>
  <c r="U27" i="2"/>
  <c r="W27" i="2"/>
  <c r="T27" i="2"/>
  <c r="X27" i="2"/>
  <c r="V27" i="2"/>
  <c r="R17" i="2"/>
  <c r="R5" i="3" s="1"/>
  <c r="P17" i="2"/>
  <c r="P5" i="3" s="1"/>
  <c r="S27" i="2"/>
  <c r="Q17" i="2"/>
  <c r="Q5" i="3" s="1"/>
  <c r="D17" i="2"/>
  <c r="D5" i="3" s="1"/>
  <c r="N17" i="2"/>
  <c r="N5" i="3" s="1"/>
  <c r="M17" i="2"/>
  <c r="M5" i="3" s="1"/>
  <c r="I17" i="2"/>
  <c r="I5" i="3" s="1"/>
  <c r="G17" i="2"/>
  <c r="G5" i="3" s="1"/>
  <c r="E17" i="2"/>
  <c r="E5" i="3" s="1"/>
  <c r="L17" i="2"/>
  <c r="L5" i="3" s="1"/>
  <c r="F17" i="2"/>
  <c r="F5" i="3" s="1"/>
  <c r="J17" i="2"/>
  <c r="J5" i="3" s="1"/>
  <c r="O17" i="2"/>
  <c r="O5" i="3" s="1"/>
  <c r="H17" i="2"/>
  <c r="H5" i="3" s="1"/>
  <c r="C17" i="2"/>
  <c r="K17" i="2"/>
  <c r="K5" i="3" s="1"/>
  <c r="C27" i="2"/>
  <c r="Q27" i="2"/>
  <c r="R27" i="2"/>
  <c r="CB85" i="2" l="1"/>
  <c r="CB86" i="2" s="1"/>
  <c r="CC85" i="2"/>
  <c r="CC86" i="2"/>
  <c r="CC339" i="2"/>
  <c r="CC349" i="2"/>
  <c r="CC338" i="2"/>
  <c r="CC350" i="2"/>
  <c r="A27" i="3"/>
  <c r="A24" i="3"/>
  <c r="A22" i="3"/>
  <c r="A25" i="3"/>
  <c r="A16" i="3"/>
  <c r="A30" i="3"/>
  <c r="A7" i="3"/>
  <c r="A18" i="3"/>
  <c r="A15" i="3"/>
  <c r="A23" i="3"/>
  <c r="A19" i="3"/>
  <c r="A13" i="3"/>
  <c r="A29" i="3"/>
  <c r="A21" i="3"/>
  <c r="A20" i="3"/>
  <c r="A26" i="3"/>
  <c r="A17" i="3"/>
  <c r="A28" i="3"/>
  <c r="A12" i="3"/>
  <c r="C5" i="3"/>
  <c r="AA5" i="3"/>
  <c r="AX80" i="2"/>
  <c r="AI80" i="2"/>
  <c r="BD80" i="2"/>
  <c r="BG80" i="2"/>
  <c r="N80" i="2"/>
  <c r="BM80" i="2"/>
  <c r="AF80" i="2"/>
  <c r="T80" i="2"/>
  <c r="BA80" i="2"/>
  <c r="BY80" i="2"/>
  <c r="Z80" i="2"/>
  <c r="BV80" i="2"/>
  <c r="Q80" i="2"/>
  <c r="AU80" i="2"/>
  <c r="W80" i="2"/>
  <c r="AL80" i="2"/>
  <c r="BP80" i="2"/>
  <c r="AR80" i="2"/>
  <c r="AO80" i="2"/>
  <c r="BS80" i="2"/>
  <c r="AC80" i="2"/>
  <c r="K80" i="2"/>
  <c r="BJ80" i="2"/>
  <c r="E89" i="2"/>
  <c r="AN13" i="2"/>
  <c r="AN14" i="2" s="1"/>
  <c r="AQ13" i="2"/>
  <c r="AQ15" i="2" s="1"/>
  <c r="H80" i="2"/>
  <c r="F27" i="2"/>
  <c r="J27" i="2"/>
  <c r="E27" i="2"/>
  <c r="D27" i="2"/>
  <c r="G27" i="2"/>
  <c r="CB90" i="2" l="1"/>
  <c r="CB87" i="2"/>
  <c r="AF85" i="2"/>
  <c r="AF86" i="2" s="1"/>
  <c r="AG85" i="2"/>
  <c r="AG86" i="2"/>
  <c r="BN85" i="2"/>
  <c r="BM85" i="2"/>
  <c r="BM86" i="2"/>
  <c r="BN86" i="2"/>
  <c r="AC85" i="2"/>
  <c r="AC86" i="2" s="1"/>
  <c r="AD86" i="2" s="1"/>
  <c r="AD85" i="2"/>
  <c r="Q85" i="2"/>
  <c r="Q86" i="2" s="1"/>
  <c r="R86" i="2" s="1"/>
  <c r="N85" i="2"/>
  <c r="N86" i="2" s="1"/>
  <c r="O86" i="2" s="1"/>
  <c r="AU85" i="2"/>
  <c r="AU86" i="2" s="1"/>
  <c r="AV85" i="2"/>
  <c r="AV86" i="2"/>
  <c r="BS85" i="2"/>
  <c r="BS86" i="2" s="1"/>
  <c r="BT85" i="2"/>
  <c r="BT86" i="2"/>
  <c r="BV85" i="2"/>
  <c r="BV86" i="2" s="1"/>
  <c r="BW85" i="2"/>
  <c r="BW86" i="2"/>
  <c r="BG85" i="2"/>
  <c r="BG86" i="2" s="1"/>
  <c r="BH85" i="2"/>
  <c r="BH86" i="2"/>
  <c r="K85" i="2"/>
  <c r="K86" i="2" s="1"/>
  <c r="L86" i="2" s="1"/>
  <c r="L85" i="2"/>
  <c r="AP86" i="2"/>
  <c r="AO85" i="2"/>
  <c r="AO86" i="2" s="1"/>
  <c r="AP85" i="2"/>
  <c r="Z85" i="2"/>
  <c r="Z86" i="2" s="1"/>
  <c r="AA86" i="2" s="1"/>
  <c r="AA85" i="2"/>
  <c r="BD85" i="2"/>
  <c r="BD86" i="2" s="1"/>
  <c r="BE85" i="2"/>
  <c r="BE86" i="2"/>
  <c r="BJ85" i="2"/>
  <c r="BJ86" i="2" s="1"/>
  <c r="BK85" i="2"/>
  <c r="BK86" i="2"/>
  <c r="W85" i="2"/>
  <c r="W86" i="2" s="1"/>
  <c r="X86" i="2" s="1"/>
  <c r="X85" i="2"/>
  <c r="BZ86" i="2"/>
  <c r="BY85" i="2"/>
  <c r="BY86" i="2" s="1"/>
  <c r="BZ85" i="2"/>
  <c r="BP85" i="2"/>
  <c r="BP86" i="2"/>
  <c r="BQ85" i="2"/>
  <c r="BQ86" i="2"/>
  <c r="BA85" i="2"/>
  <c r="BA86" i="2" s="1"/>
  <c r="BB85" i="2"/>
  <c r="BB86" i="2"/>
  <c r="AX85" i="2"/>
  <c r="AX86" i="2" s="1"/>
  <c r="AY85" i="2"/>
  <c r="AY86" i="2"/>
  <c r="AR85" i="2"/>
  <c r="AR86" i="2" s="1"/>
  <c r="AS85" i="2"/>
  <c r="AS86" i="2"/>
  <c r="AI85" i="2"/>
  <c r="AI86" i="2" s="1"/>
  <c r="AJ85" i="2"/>
  <c r="AJ86" i="2"/>
  <c r="AL85" i="2"/>
  <c r="AL86" i="2" s="1"/>
  <c r="AM85" i="2"/>
  <c r="AM86" i="2"/>
  <c r="U85" i="2"/>
  <c r="T85" i="2"/>
  <c r="T86" i="2" s="1"/>
  <c r="U86" i="2" s="1"/>
  <c r="BQ350" i="2"/>
  <c r="BQ349" i="2"/>
  <c r="BQ338" i="2"/>
  <c r="BQ339" i="2"/>
  <c r="BN339" i="2"/>
  <c r="BN338" i="2"/>
  <c r="BN350" i="2"/>
  <c r="BN349" i="2"/>
  <c r="BK339" i="2"/>
  <c r="BK338" i="2"/>
  <c r="BK350" i="2"/>
  <c r="BK349" i="2"/>
  <c r="BW350" i="2"/>
  <c r="BW339" i="2"/>
  <c r="BW338" i="2"/>
  <c r="BW349" i="2"/>
  <c r="H85" i="2"/>
  <c r="H86" i="2" s="1"/>
  <c r="I86" i="2" s="1"/>
  <c r="I85" i="2"/>
  <c r="BT349" i="2"/>
  <c r="BT350" i="2"/>
  <c r="BT338" i="2"/>
  <c r="BT339" i="2"/>
  <c r="BZ338" i="2"/>
  <c r="BZ339" i="2"/>
  <c r="BZ350" i="2"/>
  <c r="BZ349" i="2"/>
  <c r="E98" i="2"/>
  <c r="A8" i="3"/>
  <c r="A11" i="3"/>
  <c r="A9" i="3"/>
  <c r="A14" i="3"/>
  <c r="A10" i="3"/>
  <c r="AN15" i="2"/>
  <c r="AN16" i="2" s="1"/>
  <c r="AQ17" i="2"/>
  <c r="AQ19" i="2" s="1"/>
  <c r="AQ16" i="2"/>
  <c r="AQ14" i="2"/>
  <c r="I81" i="2"/>
  <c r="H81" i="2"/>
  <c r="H82" i="2" s="1"/>
  <c r="H113" i="2" l="1"/>
  <c r="H110" i="2"/>
  <c r="H102" i="2"/>
  <c r="H99" i="2"/>
  <c r="H121" i="2"/>
  <c r="H124" i="2"/>
  <c r="H91" i="2"/>
  <c r="H88" i="2"/>
  <c r="BV90" i="2"/>
  <c r="BG90" i="2"/>
  <c r="T87" i="2"/>
  <c r="R85" i="2"/>
  <c r="Q87" i="2" s="1"/>
  <c r="O85" i="2"/>
  <c r="N87" i="2" s="1"/>
  <c r="H90" i="2"/>
  <c r="H87" i="2"/>
  <c r="BS90" i="2"/>
  <c r="AO90" i="2"/>
  <c r="AL87" i="2"/>
  <c r="AR87" i="2"/>
  <c r="AF87" i="2"/>
  <c r="AC90" i="2"/>
  <c r="AI87" i="2"/>
  <c r="N90" i="2"/>
  <c r="T90" i="2"/>
  <c r="AL90" i="2"/>
  <c r="AR90" i="2"/>
  <c r="BA90" i="2"/>
  <c r="BY87" i="2"/>
  <c r="BJ90" i="2"/>
  <c r="Z90" i="2"/>
  <c r="K90" i="2"/>
  <c r="BV87" i="2"/>
  <c r="AU87" i="2"/>
  <c r="BM87" i="2"/>
  <c r="BA87" i="2"/>
  <c r="BJ87" i="2"/>
  <c r="Z87" i="2"/>
  <c r="K87" i="2"/>
  <c r="AC87" i="2"/>
  <c r="AF90" i="2"/>
  <c r="AU90" i="2"/>
  <c r="Q90" i="2"/>
  <c r="BY90" i="2"/>
  <c r="AI90" i="2"/>
  <c r="AX90" i="2"/>
  <c r="BP90" i="2"/>
  <c r="W90" i="2"/>
  <c r="BD90" i="2"/>
  <c r="AO87" i="2"/>
  <c r="BG87" i="2"/>
  <c r="BS87" i="2"/>
  <c r="AX87" i="2"/>
  <c r="BP87" i="2"/>
  <c r="W87" i="2"/>
  <c r="BD87" i="2"/>
  <c r="BM90" i="2"/>
  <c r="Z96" i="2"/>
  <c r="AL96" i="2"/>
  <c r="AX96" i="2"/>
  <c r="BJ96" i="2"/>
  <c r="BV96" i="2"/>
  <c r="N96" i="2"/>
  <c r="K96" i="2"/>
  <c r="Q96" i="2"/>
  <c r="AC96" i="2"/>
  <c r="AO96" i="2"/>
  <c r="BA96" i="2"/>
  <c r="BM96" i="2"/>
  <c r="BY96" i="2"/>
  <c r="H96" i="2"/>
  <c r="T96" i="2"/>
  <c r="AF96" i="2"/>
  <c r="AR96" i="2"/>
  <c r="BD96" i="2"/>
  <c r="BP96" i="2"/>
  <c r="CB96" i="2"/>
  <c r="W96" i="2"/>
  <c r="AI96" i="2"/>
  <c r="AU96" i="2"/>
  <c r="BG96" i="2"/>
  <c r="BS96" i="2"/>
  <c r="E100" i="2"/>
  <c r="AN17" i="2"/>
  <c r="AN19" i="2" s="1"/>
  <c r="AN21" i="2" s="1"/>
  <c r="AN23" i="2" s="1"/>
  <c r="AN25" i="2" s="1"/>
  <c r="AN27" i="2" s="1"/>
  <c r="AN29" i="2" s="1"/>
  <c r="AN31" i="2" s="1"/>
  <c r="AN33" i="2" s="1"/>
  <c r="AN35" i="2" s="1"/>
  <c r="AQ18" i="2"/>
  <c r="J81" i="2"/>
  <c r="I82" i="2"/>
  <c r="I83" i="2" s="1"/>
  <c r="AQ20" i="2"/>
  <c r="AQ21" i="2"/>
  <c r="CB97" i="2" l="1"/>
  <c r="CC97" i="2" s="1"/>
  <c r="CB101" i="2" s="1"/>
  <c r="CC96" i="2"/>
  <c r="CB98" i="2" s="1"/>
  <c r="BM97" i="2"/>
  <c r="BN97" i="2" s="1"/>
  <c r="BM101" i="2" s="1"/>
  <c r="BN96" i="2"/>
  <c r="BM98" i="2" s="1"/>
  <c r="BK96" i="2"/>
  <c r="BJ98" i="2" s="1"/>
  <c r="BJ97" i="2"/>
  <c r="BK97" i="2" s="1"/>
  <c r="BJ101" i="2" s="1"/>
  <c r="BS97" i="2"/>
  <c r="BT97" i="2" s="1"/>
  <c r="BS101" i="2" s="1"/>
  <c r="BT96" i="2"/>
  <c r="BS98" i="2" s="1"/>
  <c r="BY97" i="2"/>
  <c r="BZ97" i="2" s="1"/>
  <c r="BY101" i="2" s="1"/>
  <c r="BZ96" i="2"/>
  <c r="BY98" i="2" s="1"/>
  <c r="BV97" i="2"/>
  <c r="BW97" i="2" s="1"/>
  <c r="BV101" i="2" s="1"/>
  <c r="BW96" i="2"/>
  <c r="BV98" i="2" s="1"/>
  <c r="BQ96" i="2"/>
  <c r="BP98" i="2" s="1"/>
  <c r="BP97" i="2"/>
  <c r="BQ97" i="2" s="1"/>
  <c r="BP101" i="2" s="1"/>
  <c r="AA96" i="2"/>
  <c r="Z98" i="2" s="1"/>
  <c r="Z97" i="2"/>
  <c r="AA97" i="2" s="1"/>
  <c r="Z101" i="2" s="1"/>
  <c r="AV96" i="2"/>
  <c r="AU98" i="2" s="1"/>
  <c r="AU97" i="2"/>
  <c r="AV97" i="2" s="1"/>
  <c r="AU101" i="2" s="1"/>
  <c r="AI97" i="2"/>
  <c r="AJ97" i="2" s="1"/>
  <c r="AI101" i="2" s="1"/>
  <c r="AJ96" i="2"/>
  <c r="AI98" i="2" s="1"/>
  <c r="AC97" i="2"/>
  <c r="AD97" i="2" s="1"/>
  <c r="AC101" i="2" s="1"/>
  <c r="AD96" i="2"/>
  <c r="AC98" i="2" s="1"/>
  <c r="BG97" i="2"/>
  <c r="BH97" i="2" s="1"/>
  <c r="BG101" i="2" s="1"/>
  <c r="BH96" i="2"/>
  <c r="BG98" i="2" s="1"/>
  <c r="X96" i="2"/>
  <c r="W98" i="2" s="1"/>
  <c r="W97" i="2"/>
  <c r="X97" i="2" s="1"/>
  <c r="W101" i="2" s="1"/>
  <c r="AR97" i="2"/>
  <c r="AS97" i="2" s="1"/>
  <c r="AR101" i="2" s="1"/>
  <c r="AS96" i="2"/>
  <c r="AR98" i="2" s="1"/>
  <c r="BB96" i="2"/>
  <c r="BA98" i="2" s="1"/>
  <c r="BA97" i="2"/>
  <c r="BB97" i="2" s="1"/>
  <c r="BA101" i="2" s="1"/>
  <c r="AX97" i="2"/>
  <c r="AY97" i="2" s="1"/>
  <c r="AX101" i="2" s="1"/>
  <c r="AY96" i="2"/>
  <c r="AX98" i="2" s="1"/>
  <c r="AF97" i="2"/>
  <c r="AG97" i="2" s="1"/>
  <c r="AF101" i="2" s="1"/>
  <c r="AG96" i="2"/>
  <c r="AF98" i="2" s="1"/>
  <c r="BD97" i="2"/>
  <c r="BE97" i="2" s="1"/>
  <c r="BD101" i="2" s="1"/>
  <c r="BE96" i="2"/>
  <c r="BD98" i="2" s="1"/>
  <c r="AO97" i="2"/>
  <c r="AP97" i="2" s="1"/>
  <c r="AO101" i="2" s="1"/>
  <c r="AP96" i="2"/>
  <c r="AO98" i="2" s="1"/>
  <c r="AM96" i="2"/>
  <c r="AL98" i="2" s="1"/>
  <c r="AL97" i="2"/>
  <c r="AM97" i="2" s="1"/>
  <c r="AL101" i="2" s="1"/>
  <c r="I100" i="2"/>
  <c r="H100" i="2" s="1"/>
  <c r="T97" i="2"/>
  <c r="U97" i="2" s="1"/>
  <c r="T101" i="2" s="1"/>
  <c r="K97" i="2"/>
  <c r="L97" i="2" s="1"/>
  <c r="K101" i="2" s="1"/>
  <c r="H97" i="2"/>
  <c r="I97" i="2" s="1"/>
  <c r="H101" i="2" s="1"/>
  <c r="I96" i="2"/>
  <c r="H98" i="2" s="1"/>
  <c r="Q97" i="2"/>
  <c r="R97" i="2" s="1"/>
  <c r="Q101" i="2" s="1"/>
  <c r="U96" i="2"/>
  <c r="T98" i="2" s="1"/>
  <c r="R96" i="2"/>
  <c r="Q98" i="2" s="1"/>
  <c r="O96" i="2"/>
  <c r="N98" i="2" s="1"/>
  <c r="N97" i="2"/>
  <c r="O97" i="2" s="1"/>
  <c r="N101" i="2" s="1"/>
  <c r="L96" i="2"/>
  <c r="K98" i="2" s="1"/>
  <c r="E109" i="2"/>
  <c r="AN18" i="2"/>
  <c r="I89" i="2"/>
  <c r="H89" i="2" s="1"/>
  <c r="J82" i="2"/>
  <c r="J83" i="2" s="1"/>
  <c r="L81" i="2"/>
  <c r="K81" i="2"/>
  <c r="K82" i="2" s="1"/>
  <c r="AN20" i="2"/>
  <c r="AQ22" i="2"/>
  <c r="AQ23" i="2"/>
  <c r="K102" i="2" l="1"/>
  <c r="K99" i="2"/>
  <c r="K110" i="2"/>
  <c r="K91" i="2"/>
  <c r="K88" i="2"/>
  <c r="K113" i="2"/>
  <c r="K124" i="2"/>
  <c r="K121" i="2"/>
  <c r="I111" i="2"/>
  <c r="H111" i="2" s="1"/>
  <c r="H103" i="2"/>
  <c r="H104" i="2"/>
  <c r="H92" i="2"/>
  <c r="H93" i="2"/>
  <c r="CB107" i="2"/>
  <c r="BP107" i="2"/>
  <c r="BD107" i="2"/>
  <c r="AR107" i="2"/>
  <c r="AF107" i="2"/>
  <c r="T107" i="2"/>
  <c r="BY107" i="2"/>
  <c r="BM107" i="2"/>
  <c r="BA107" i="2"/>
  <c r="AO107" i="2"/>
  <c r="AC107" i="2"/>
  <c r="Q107" i="2"/>
  <c r="N107" i="2"/>
  <c r="BV107" i="2"/>
  <c r="BJ107" i="2"/>
  <c r="AX107" i="2"/>
  <c r="AL107" i="2"/>
  <c r="Z107" i="2"/>
  <c r="K107" i="2"/>
  <c r="BS107" i="2"/>
  <c r="BG107" i="2"/>
  <c r="AU107" i="2"/>
  <c r="AI107" i="2"/>
  <c r="W107" i="2"/>
  <c r="H107" i="2"/>
  <c r="I107" i="2" s="1"/>
  <c r="H109" i="2" s="1"/>
  <c r="E111" i="2"/>
  <c r="M81" i="2"/>
  <c r="L82" i="2"/>
  <c r="AN22" i="2"/>
  <c r="AQ25" i="2"/>
  <c r="AQ24" i="2"/>
  <c r="BJ108" i="2" l="1"/>
  <c r="BK108" i="2" s="1"/>
  <c r="BJ112" i="2" s="1"/>
  <c r="BK107" i="2"/>
  <c r="BJ109" i="2" s="1"/>
  <c r="BW107" i="2"/>
  <c r="BV109" i="2" s="1"/>
  <c r="BV108" i="2"/>
  <c r="BW108" i="2" s="1"/>
  <c r="BV112" i="2" s="1"/>
  <c r="BS108" i="2"/>
  <c r="BT108" i="2" s="1"/>
  <c r="BS112" i="2" s="1"/>
  <c r="BT107" i="2"/>
  <c r="BS109" i="2" s="1"/>
  <c r="BY108" i="2"/>
  <c r="BZ108" i="2" s="1"/>
  <c r="BY112" i="2" s="1"/>
  <c r="BZ107" i="2"/>
  <c r="BY109" i="2" s="1"/>
  <c r="BP108" i="2"/>
  <c r="BQ108" i="2" s="1"/>
  <c r="BP112" i="2" s="1"/>
  <c r="BQ107" i="2"/>
  <c r="BP109" i="2" s="1"/>
  <c r="BN107" i="2"/>
  <c r="BM109" i="2" s="1"/>
  <c r="BM108" i="2"/>
  <c r="BN108" i="2" s="1"/>
  <c r="BM112" i="2" s="1"/>
  <c r="CB108" i="2"/>
  <c r="CC108" i="2" s="1"/>
  <c r="CB112" i="2" s="1"/>
  <c r="CC107" i="2"/>
  <c r="CB109" i="2" s="1"/>
  <c r="AS107" i="2"/>
  <c r="AR109" i="2" s="1"/>
  <c r="AR108" i="2"/>
  <c r="AS108" i="2" s="1"/>
  <c r="AR112" i="2" s="1"/>
  <c r="BG108" i="2"/>
  <c r="BH108" i="2" s="1"/>
  <c r="BG112" i="2" s="1"/>
  <c r="BH107" i="2"/>
  <c r="BG109" i="2" s="1"/>
  <c r="AF108" i="2"/>
  <c r="AG108" i="2" s="1"/>
  <c r="AF112" i="2" s="1"/>
  <c r="AG107" i="2"/>
  <c r="AF109" i="2" s="1"/>
  <c r="AA107" i="2"/>
  <c r="Z109" i="2" s="1"/>
  <c r="Z108" i="2"/>
  <c r="AA108" i="2" s="1"/>
  <c r="Z112" i="2" s="1"/>
  <c r="AP107" i="2"/>
  <c r="AO109" i="2" s="1"/>
  <c r="AO108" i="2"/>
  <c r="AP108" i="2" s="1"/>
  <c r="AO112" i="2" s="1"/>
  <c r="AL108" i="2"/>
  <c r="AM108" i="2" s="1"/>
  <c r="AL112" i="2" s="1"/>
  <c r="AM107" i="2"/>
  <c r="AL109" i="2" s="1"/>
  <c r="BB107" i="2"/>
  <c r="BA109" i="2" s="1"/>
  <c r="BA108" i="2"/>
  <c r="BB108" i="2" s="1"/>
  <c r="BA112" i="2" s="1"/>
  <c r="BD108" i="2"/>
  <c r="BE108" i="2" s="1"/>
  <c r="BD112" i="2" s="1"/>
  <c r="BE107" i="2"/>
  <c r="BD109" i="2" s="1"/>
  <c r="X107" i="2"/>
  <c r="W109" i="2" s="1"/>
  <c r="W108" i="2"/>
  <c r="X108" i="2" s="1"/>
  <c r="W112" i="2" s="1"/>
  <c r="AX108" i="2"/>
  <c r="AY108" i="2" s="1"/>
  <c r="AX112" i="2" s="1"/>
  <c r="AY107" i="2"/>
  <c r="AX109" i="2" s="1"/>
  <c r="AD107" i="2"/>
  <c r="AC109" i="2" s="1"/>
  <c r="AC108" i="2"/>
  <c r="AD108" i="2" s="1"/>
  <c r="AC112" i="2" s="1"/>
  <c r="AI108" i="2"/>
  <c r="AJ108" i="2" s="1"/>
  <c r="AI112" i="2" s="1"/>
  <c r="AJ107" i="2"/>
  <c r="AI109" i="2" s="1"/>
  <c r="AV107" i="2"/>
  <c r="AU109" i="2" s="1"/>
  <c r="AU108" i="2"/>
  <c r="AV108" i="2" s="1"/>
  <c r="AU112" i="2" s="1"/>
  <c r="H105" i="2"/>
  <c r="C8" i="3" s="1"/>
  <c r="H114" i="2"/>
  <c r="H94" i="2"/>
  <c r="C7" i="3" s="1"/>
  <c r="Q108" i="2"/>
  <c r="R108" i="2" s="1"/>
  <c r="Q112" i="2" s="1"/>
  <c r="T108" i="2"/>
  <c r="U108" i="2" s="1"/>
  <c r="T112" i="2" s="1"/>
  <c r="U107" i="2"/>
  <c r="T109" i="2" s="1"/>
  <c r="O107" i="2"/>
  <c r="N109" i="2" s="1"/>
  <c r="N108" i="2"/>
  <c r="O108" i="2" s="1"/>
  <c r="N112" i="2" s="1"/>
  <c r="L107" i="2"/>
  <c r="K109" i="2" s="1"/>
  <c r="K108" i="2"/>
  <c r="L108" i="2" s="1"/>
  <c r="K112" i="2" s="1"/>
  <c r="H108" i="2"/>
  <c r="I108" i="2" s="1"/>
  <c r="H112" i="2" s="1"/>
  <c r="H115" i="2" s="1"/>
  <c r="R107" i="2"/>
  <c r="Q109" i="2" s="1"/>
  <c r="E120" i="2"/>
  <c r="M82" i="2"/>
  <c r="L83" i="2"/>
  <c r="O81" i="2"/>
  <c r="N81" i="2"/>
  <c r="N82" i="2" s="1"/>
  <c r="AN24" i="2"/>
  <c r="AQ27" i="2"/>
  <c r="AQ26" i="2"/>
  <c r="N91" i="2" l="1"/>
  <c r="N88" i="2"/>
  <c r="N102" i="2"/>
  <c r="N99" i="2"/>
  <c r="N124" i="2"/>
  <c r="N121" i="2"/>
  <c r="N113" i="2"/>
  <c r="N110" i="2"/>
  <c r="J100" i="2"/>
  <c r="I122" i="2"/>
  <c r="H122" i="2" s="1"/>
  <c r="L122" i="2"/>
  <c r="K122" i="2" s="1"/>
  <c r="J122" i="2"/>
  <c r="J89" i="2"/>
  <c r="L111" i="2"/>
  <c r="L100" i="2"/>
  <c r="K100" i="2" s="1"/>
  <c r="J111" i="2"/>
  <c r="L89" i="2"/>
  <c r="K89" i="2" s="1"/>
  <c r="H116" i="2"/>
  <c r="C9" i="3" s="1"/>
  <c r="BY118" i="2"/>
  <c r="BM118" i="2"/>
  <c r="BA118" i="2"/>
  <c r="AO118" i="2"/>
  <c r="AC118" i="2"/>
  <c r="N118" i="2"/>
  <c r="Q118" i="2"/>
  <c r="BV118" i="2"/>
  <c r="BJ118" i="2"/>
  <c r="AX118" i="2"/>
  <c r="AL118" i="2"/>
  <c r="Z118" i="2"/>
  <c r="K118" i="2"/>
  <c r="H118" i="2"/>
  <c r="BS118" i="2"/>
  <c r="BG118" i="2"/>
  <c r="AU118" i="2"/>
  <c r="AI118" i="2"/>
  <c r="W118" i="2"/>
  <c r="T118" i="2"/>
  <c r="CB118" i="2"/>
  <c r="BP118" i="2"/>
  <c r="BD118" i="2"/>
  <c r="AR118" i="2"/>
  <c r="AF118" i="2"/>
  <c r="E122" i="2"/>
  <c r="M83" i="2"/>
  <c r="P81" i="2"/>
  <c r="O82" i="2"/>
  <c r="AN26" i="2"/>
  <c r="AQ29" i="2"/>
  <c r="AQ28" i="2"/>
  <c r="BY119" i="2" l="1"/>
  <c r="BZ119" i="2" s="1"/>
  <c r="BY123" i="2" s="1"/>
  <c r="BZ118" i="2"/>
  <c r="BY120" i="2" s="1"/>
  <c r="BV119" i="2"/>
  <c r="BW119" i="2" s="1"/>
  <c r="BV123" i="2" s="1"/>
  <c r="BW118" i="2"/>
  <c r="BV120" i="2" s="1"/>
  <c r="BT118" i="2"/>
  <c r="BS120" i="2" s="1"/>
  <c r="BS119" i="2"/>
  <c r="BT119" i="2" s="1"/>
  <c r="BS123" i="2" s="1"/>
  <c r="BM119" i="2"/>
  <c r="BN119" i="2" s="1"/>
  <c r="BM123" i="2" s="1"/>
  <c r="BN118" i="2"/>
  <c r="BM120" i="2" s="1"/>
  <c r="BQ118" i="2"/>
  <c r="BP120" i="2" s="1"/>
  <c r="BP119" i="2"/>
  <c r="BQ119" i="2" s="1"/>
  <c r="BP123" i="2" s="1"/>
  <c r="CB119" i="2"/>
  <c r="CC119" i="2" s="1"/>
  <c r="CB123" i="2" s="1"/>
  <c r="CC118" i="2"/>
  <c r="CB120" i="2" s="1"/>
  <c r="BK118" i="2"/>
  <c r="BJ120" i="2" s="1"/>
  <c r="BJ119" i="2"/>
  <c r="BK119" i="2" s="1"/>
  <c r="BJ123" i="2" s="1"/>
  <c r="AD118" i="2"/>
  <c r="AC120" i="2" s="1"/>
  <c r="AC119" i="2"/>
  <c r="AD119" i="2" s="1"/>
  <c r="AC123" i="2" s="1"/>
  <c r="AI119" i="2"/>
  <c r="AJ119" i="2" s="1"/>
  <c r="AI123" i="2" s="1"/>
  <c r="AJ118" i="2"/>
  <c r="AI120" i="2" s="1"/>
  <c r="AX119" i="2"/>
  <c r="AY119" i="2" s="1"/>
  <c r="AX123" i="2" s="1"/>
  <c r="AY118" i="2"/>
  <c r="AX120" i="2" s="1"/>
  <c r="AO119" i="2"/>
  <c r="AP119" i="2" s="1"/>
  <c r="AO123" i="2" s="1"/>
  <c r="AP118" i="2"/>
  <c r="AO120" i="2" s="1"/>
  <c r="AF119" i="2"/>
  <c r="AG119" i="2" s="1"/>
  <c r="AF123" i="2" s="1"/>
  <c r="AG118" i="2"/>
  <c r="AF120" i="2" s="1"/>
  <c r="AU119" i="2"/>
  <c r="AV119" i="2" s="1"/>
  <c r="AU123" i="2" s="1"/>
  <c r="AV118" i="2"/>
  <c r="AU120" i="2" s="1"/>
  <c r="AL119" i="2"/>
  <c r="AM119" i="2" s="1"/>
  <c r="AL123" i="2" s="1"/>
  <c r="AM118" i="2"/>
  <c r="AL120" i="2" s="1"/>
  <c r="AS118" i="2"/>
  <c r="AR120" i="2" s="1"/>
  <c r="AR119" i="2"/>
  <c r="AS119" i="2" s="1"/>
  <c r="AR123" i="2" s="1"/>
  <c r="BG119" i="2"/>
  <c r="BH119" i="2" s="1"/>
  <c r="BG123" i="2" s="1"/>
  <c r="BH118" i="2"/>
  <c r="BG120" i="2" s="1"/>
  <c r="Z119" i="2"/>
  <c r="AA119" i="2" s="1"/>
  <c r="Z123" i="2" s="1"/>
  <c r="AA118" i="2"/>
  <c r="Z120" i="2" s="1"/>
  <c r="BD119" i="2"/>
  <c r="BE119" i="2" s="1"/>
  <c r="BD123" i="2" s="1"/>
  <c r="BE118" i="2"/>
  <c r="BD120" i="2" s="1"/>
  <c r="W119" i="2"/>
  <c r="X119" i="2" s="1"/>
  <c r="W123" i="2" s="1"/>
  <c r="X118" i="2"/>
  <c r="W120" i="2" s="1"/>
  <c r="BB118" i="2"/>
  <c r="BA120" i="2" s="1"/>
  <c r="BA119" i="2"/>
  <c r="BB119" i="2" s="1"/>
  <c r="BA123" i="2" s="1"/>
  <c r="K115" i="2"/>
  <c r="K111" i="2"/>
  <c r="K114" i="2"/>
  <c r="K104" i="2"/>
  <c r="K103" i="2"/>
  <c r="K92" i="2"/>
  <c r="K93" i="2"/>
  <c r="Q119" i="2"/>
  <c r="R119" i="2" s="1"/>
  <c r="Q123" i="2" s="1"/>
  <c r="H119" i="2"/>
  <c r="I119" i="2" s="1"/>
  <c r="H123" i="2" s="1"/>
  <c r="H126" i="2" s="1"/>
  <c r="N119" i="2"/>
  <c r="O119" i="2" s="1"/>
  <c r="N123" i="2" s="1"/>
  <c r="K119" i="2"/>
  <c r="L119" i="2" s="1"/>
  <c r="K123" i="2" s="1"/>
  <c r="K126" i="2" s="1"/>
  <c r="T119" i="2"/>
  <c r="U119" i="2" s="1"/>
  <c r="T123" i="2" s="1"/>
  <c r="L118" i="2"/>
  <c r="K120" i="2" s="1"/>
  <c r="K125" i="2" s="1"/>
  <c r="I118" i="2"/>
  <c r="H120" i="2" s="1"/>
  <c r="U118" i="2"/>
  <c r="T120" i="2" s="1"/>
  <c r="O118" i="2"/>
  <c r="N120" i="2" s="1"/>
  <c r="R118" i="2"/>
  <c r="Q120" i="2" s="1"/>
  <c r="E131" i="2"/>
  <c r="P82" i="2"/>
  <c r="O83" i="2"/>
  <c r="O122" i="2" s="1"/>
  <c r="R81" i="2"/>
  <c r="Q81" i="2"/>
  <c r="Q82" i="2" s="1"/>
  <c r="AN28" i="2"/>
  <c r="AQ31" i="2"/>
  <c r="AQ30" i="2"/>
  <c r="Q88" i="2" l="1"/>
  <c r="Q124" i="2"/>
  <c r="Q121" i="2"/>
  <c r="Q113" i="2"/>
  <c r="Q110" i="2"/>
  <c r="Q91" i="2"/>
  <c r="Q102" i="2"/>
  <c r="Q99" i="2"/>
  <c r="I133" i="2"/>
  <c r="H133" i="2" s="1"/>
  <c r="J133" i="2"/>
  <c r="L133" i="2"/>
  <c r="K133" i="2" s="1"/>
  <c r="K116" i="2"/>
  <c r="D9" i="3" s="1"/>
  <c r="M133" i="2"/>
  <c r="O133" i="2"/>
  <c r="K105" i="2"/>
  <c r="D8" i="3" s="1"/>
  <c r="O111" i="2"/>
  <c r="O89" i="2"/>
  <c r="M122" i="2"/>
  <c r="M100" i="2"/>
  <c r="M89" i="2"/>
  <c r="M111" i="2"/>
  <c r="O100" i="2"/>
  <c r="K127" i="2"/>
  <c r="D10" i="3" s="1"/>
  <c r="H125" i="2"/>
  <c r="K94" i="2"/>
  <c r="D7" i="3" s="1"/>
  <c r="K129" i="2"/>
  <c r="AC129" i="2"/>
  <c r="BV129" i="2"/>
  <c r="BJ129" i="2"/>
  <c r="AX129" i="2"/>
  <c r="AL129" i="2"/>
  <c r="Z129" i="2"/>
  <c r="BA129" i="2"/>
  <c r="H129" i="2"/>
  <c r="I129" i="2" s="1"/>
  <c r="H131" i="2" s="1"/>
  <c r="N129" i="2"/>
  <c r="BS129" i="2"/>
  <c r="BG129" i="2"/>
  <c r="AU129" i="2"/>
  <c r="AI129" i="2"/>
  <c r="W129" i="2"/>
  <c r="AO129" i="2"/>
  <c r="CB129" i="2"/>
  <c r="BP129" i="2"/>
  <c r="BD129" i="2"/>
  <c r="AR129" i="2"/>
  <c r="AF129" i="2"/>
  <c r="T129" i="2"/>
  <c r="BM129" i="2"/>
  <c r="Q129" i="2"/>
  <c r="R129" i="2" s="1"/>
  <c r="Q131" i="2" s="1"/>
  <c r="BY129" i="2"/>
  <c r="O129" i="2"/>
  <c r="N131" i="2" s="1"/>
  <c r="E133" i="2"/>
  <c r="P83" i="2"/>
  <c r="S81" i="2"/>
  <c r="R82" i="2"/>
  <c r="AN30" i="2"/>
  <c r="AQ33" i="2"/>
  <c r="AQ32" i="2"/>
  <c r="N111" i="2" l="1"/>
  <c r="BS130" i="2"/>
  <c r="BT130" i="2" s="1"/>
  <c r="BS134" i="2" s="1"/>
  <c r="BT129" i="2"/>
  <c r="BS131" i="2" s="1"/>
  <c r="BW129" i="2"/>
  <c r="BV131" i="2" s="1"/>
  <c r="BV130" i="2"/>
  <c r="BW130" i="2" s="1"/>
  <c r="BV134" i="2" s="1"/>
  <c r="BK129" i="2"/>
  <c r="BJ131" i="2" s="1"/>
  <c r="BJ130" i="2"/>
  <c r="BK130" i="2" s="1"/>
  <c r="BJ134" i="2" s="1"/>
  <c r="BP130" i="2"/>
  <c r="BQ130" i="2" s="1"/>
  <c r="BP134" i="2" s="1"/>
  <c r="BQ129" i="2"/>
  <c r="BP131" i="2" s="1"/>
  <c r="CB130" i="2"/>
  <c r="CC130" i="2" s="1"/>
  <c r="CB134" i="2" s="1"/>
  <c r="CC129" i="2"/>
  <c r="CB131" i="2" s="1"/>
  <c r="BY130" i="2"/>
  <c r="BZ130" i="2" s="1"/>
  <c r="BY134" i="2" s="1"/>
  <c r="BZ129" i="2"/>
  <c r="BY131" i="2" s="1"/>
  <c r="BN129" i="2"/>
  <c r="BM131" i="2" s="1"/>
  <c r="BM130" i="2"/>
  <c r="BN130" i="2" s="1"/>
  <c r="BM134" i="2" s="1"/>
  <c r="N100" i="2"/>
  <c r="BB129" i="2"/>
  <c r="BA131" i="2" s="1"/>
  <c r="BA130" i="2"/>
  <c r="BB130" i="2" s="1"/>
  <c r="BA134" i="2" s="1"/>
  <c r="AA129" i="2"/>
  <c r="Z131" i="2" s="1"/>
  <c r="Z130" i="2"/>
  <c r="AA130" i="2" s="1"/>
  <c r="Z134" i="2" s="1"/>
  <c r="AP129" i="2"/>
  <c r="AO131" i="2" s="1"/>
  <c r="AO130" i="2"/>
  <c r="AP130" i="2" s="1"/>
  <c r="AO134" i="2" s="1"/>
  <c r="X129" i="2"/>
  <c r="W131" i="2" s="1"/>
  <c r="W130" i="2"/>
  <c r="X130" i="2" s="1"/>
  <c r="W134" i="2" s="1"/>
  <c r="AJ129" i="2"/>
  <c r="AI131" i="2" s="1"/>
  <c r="AI130" i="2"/>
  <c r="AJ130" i="2" s="1"/>
  <c r="AI134" i="2" s="1"/>
  <c r="AM129" i="2"/>
  <c r="AL131" i="2" s="1"/>
  <c r="AL130" i="2"/>
  <c r="AM130" i="2" s="1"/>
  <c r="AL134" i="2" s="1"/>
  <c r="AG129" i="2"/>
  <c r="AF131" i="2" s="1"/>
  <c r="AF130" i="2"/>
  <c r="AG130" i="2" s="1"/>
  <c r="AF134" i="2" s="1"/>
  <c r="AU130" i="2"/>
  <c r="AV130" i="2" s="1"/>
  <c r="AU134" i="2" s="1"/>
  <c r="AV129" i="2"/>
  <c r="AU131" i="2" s="1"/>
  <c r="AX130" i="2"/>
  <c r="AY130" i="2" s="1"/>
  <c r="AX134" i="2" s="1"/>
  <c r="AY129" i="2"/>
  <c r="AX131" i="2" s="1"/>
  <c r="BH129" i="2"/>
  <c r="BG131" i="2" s="1"/>
  <c r="BG130" i="2"/>
  <c r="BH130" i="2" s="1"/>
  <c r="BG134" i="2" s="1"/>
  <c r="AD129" i="2"/>
  <c r="AC131" i="2" s="1"/>
  <c r="AC130" i="2"/>
  <c r="AD130" i="2" s="1"/>
  <c r="AC134" i="2" s="1"/>
  <c r="AS129" i="2"/>
  <c r="AR131" i="2" s="1"/>
  <c r="AR130" i="2"/>
  <c r="AS130" i="2" s="1"/>
  <c r="AR134" i="2" s="1"/>
  <c r="BE129" i="2"/>
  <c r="BD131" i="2" s="1"/>
  <c r="BD130" i="2"/>
  <c r="BE130" i="2" s="1"/>
  <c r="BD134" i="2" s="1"/>
  <c r="N89" i="2"/>
  <c r="N133" i="2"/>
  <c r="N126" i="2"/>
  <c r="N122" i="2"/>
  <c r="N125" i="2"/>
  <c r="N136" i="2"/>
  <c r="N114" i="2"/>
  <c r="H136" i="2"/>
  <c r="N115" i="2"/>
  <c r="N104" i="2"/>
  <c r="N103" i="2"/>
  <c r="N93" i="2"/>
  <c r="N92" i="2"/>
  <c r="H127" i="2"/>
  <c r="C10" i="3" s="1"/>
  <c r="T130" i="2"/>
  <c r="U130" i="2" s="1"/>
  <c r="T134" i="2" s="1"/>
  <c r="N130" i="2"/>
  <c r="O130" i="2" s="1"/>
  <c r="N134" i="2" s="1"/>
  <c r="N137" i="2" s="1"/>
  <c r="Q130" i="2"/>
  <c r="R130" i="2" s="1"/>
  <c r="Q134" i="2" s="1"/>
  <c r="H130" i="2"/>
  <c r="I130" i="2" s="1"/>
  <c r="H134" i="2" s="1"/>
  <c r="H137" i="2" s="1"/>
  <c r="U129" i="2"/>
  <c r="T131" i="2" s="1"/>
  <c r="L129" i="2"/>
  <c r="K131" i="2" s="1"/>
  <c r="K136" i="2" s="1"/>
  <c r="K130" i="2"/>
  <c r="E142" i="2"/>
  <c r="S82" i="2"/>
  <c r="R83" i="2"/>
  <c r="R89" i="2" s="1"/>
  <c r="U81" i="2"/>
  <c r="T81" i="2"/>
  <c r="T82" i="2" s="1"/>
  <c r="AN32" i="2"/>
  <c r="AQ35" i="2"/>
  <c r="AQ34" i="2"/>
  <c r="T124" i="2" l="1"/>
  <c r="T121" i="2"/>
  <c r="T113" i="2"/>
  <c r="T110" i="2"/>
  <c r="T102" i="2"/>
  <c r="T99" i="2"/>
  <c r="T91" i="2"/>
  <c r="T88" i="2"/>
  <c r="N127" i="2"/>
  <c r="E10" i="3" s="1"/>
  <c r="I144" i="2"/>
  <c r="H144" i="2" s="1"/>
  <c r="J144" i="2"/>
  <c r="L144" i="2"/>
  <c r="K144" i="2" s="1"/>
  <c r="M144" i="2"/>
  <c r="O144" i="2"/>
  <c r="N144" i="2" s="1"/>
  <c r="P133" i="2"/>
  <c r="P144" i="2"/>
  <c r="R133" i="2"/>
  <c r="R144" i="2"/>
  <c r="N138" i="2"/>
  <c r="E11" i="3" s="1"/>
  <c r="N116" i="2"/>
  <c r="E9" i="3" s="1"/>
  <c r="N105" i="2"/>
  <c r="E8" i="3" s="1"/>
  <c r="N94" i="2"/>
  <c r="E7" i="3" s="1"/>
  <c r="R100" i="2"/>
  <c r="P89" i="2"/>
  <c r="Q89" i="2" s="1"/>
  <c r="R111" i="2"/>
  <c r="R122" i="2"/>
  <c r="P111" i="2"/>
  <c r="P122" i="2"/>
  <c r="P100" i="2"/>
  <c r="H138" i="2"/>
  <c r="C11" i="3" s="1"/>
  <c r="L130" i="2"/>
  <c r="BJ140" i="2"/>
  <c r="BS140" i="2"/>
  <c r="BG140" i="2"/>
  <c r="BH140" i="2" s="1"/>
  <c r="AU140" i="2"/>
  <c r="AV140" i="2" s="1"/>
  <c r="AI140" i="2"/>
  <c r="AJ140" i="2" s="1"/>
  <c r="W140" i="2"/>
  <c r="X140" i="2" s="1"/>
  <c r="K140" i="2"/>
  <c r="L140" i="2" s="1"/>
  <c r="K142" i="2" s="1"/>
  <c r="BV140" i="2"/>
  <c r="N140" i="2"/>
  <c r="CB140" i="2"/>
  <c r="BP140" i="2"/>
  <c r="BD140" i="2"/>
  <c r="BE140" i="2" s="1"/>
  <c r="AR140" i="2"/>
  <c r="AS140" i="2" s="1"/>
  <c r="AF140" i="2"/>
  <c r="AG140" i="2" s="1"/>
  <c r="T140" i="2"/>
  <c r="H140" i="2"/>
  <c r="AX140" i="2"/>
  <c r="AY140" i="2" s="1"/>
  <c r="AL140" i="2"/>
  <c r="AM140" i="2" s="1"/>
  <c r="BY140" i="2"/>
  <c r="BM140" i="2"/>
  <c r="BA140" i="2"/>
  <c r="BB140" i="2" s="1"/>
  <c r="AO140" i="2"/>
  <c r="AP140" i="2" s="1"/>
  <c r="AC140" i="2"/>
  <c r="AD140" i="2" s="1"/>
  <c r="Q140" i="2"/>
  <c r="O140" i="2"/>
  <c r="N142" i="2" s="1"/>
  <c r="Z140" i="2"/>
  <c r="AA140" i="2" s="1"/>
  <c r="E144" i="2"/>
  <c r="S83" i="2"/>
  <c r="V81" i="2"/>
  <c r="U82" i="2"/>
  <c r="AN34" i="2"/>
  <c r="AQ37" i="2"/>
  <c r="AQ36" i="2"/>
  <c r="Q100" i="2" l="1"/>
  <c r="Q144" i="2"/>
  <c r="BZ140" i="2"/>
  <c r="BY142" i="2" s="1"/>
  <c r="BY141" i="2"/>
  <c r="BZ141" i="2" s="1"/>
  <c r="BY145" i="2" s="1"/>
  <c r="BQ140" i="2"/>
  <c r="BP142" i="2" s="1"/>
  <c r="BP141" i="2"/>
  <c r="BQ141" i="2" s="1"/>
  <c r="BP145" i="2" s="1"/>
  <c r="BM141" i="2"/>
  <c r="BN141" i="2" s="1"/>
  <c r="BM145" i="2" s="1"/>
  <c r="BN140" i="2"/>
  <c r="BM142" i="2" s="1"/>
  <c r="CB141" i="2"/>
  <c r="CC141" i="2" s="1"/>
  <c r="CB145" i="2" s="1"/>
  <c r="CC140" i="2"/>
  <c r="CB142" i="2" s="1"/>
  <c r="BS141" i="2"/>
  <c r="BT141" i="2" s="1"/>
  <c r="BS145" i="2" s="1"/>
  <c r="BT140" i="2"/>
  <c r="BS142" i="2" s="1"/>
  <c r="BK140" i="2"/>
  <c r="BJ142" i="2" s="1"/>
  <c r="BJ141" i="2"/>
  <c r="BK141" i="2" s="1"/>
  <c r="BJ145" i="2" s="1"/>
  <c r="BW140" i="2"/>
  <c r="BV142" i="2" s="1"/>
  <c r="BV141" i="2"/>
  <c r="BW141" i="2" s="1"/>
  <c r="BV145" i="2" s="1"/>
  <c r="Q133" i="2"/>
  <c r="Q122" i="2"/>
  <c r="Q111" i="2"/>
  <c r="AI142" i="2"/>
  <c r="AI141" i="2"/>
  <c r="AJ141" i="2" s="1"/>
  <c r="AI145" i="2" s="1"/>
  <c r="W142" i="2"/>
  <c r="W141" i="2"/>
  <c r="X141" i="2" s="1"/>
  <c r="W145" i="2" s="1"/>
  <c r="AO142" i="2"/>
  <c r="AO141" i="2"/>
  <c r="AP141" i="2" s="1"/>
  <c r="AO145" i="2" s="1"/>
  <c r="BA142" i="2"/>
  <c r="BA141" i="2"/>
  <c r="BB141" i="2" s="1"/>
  <c r="BA145" i="2" s="1"/>
  <c r="BD142" i="2"/>
  <c r="BD141" i="2"/>
  <c r="BE141" i="2" s="1"/>
  <c r="BD145" i="2" s="1"/>
  <c r="AU142" i="2"/>
  <c r="AU141" i="2"/>
  <c r="AV141" i="2" s="1"/>
  <c r="AU145" i="2" s="1"/>
  <c r="BG142" i="2"/>
  <c r="BG141" i="2"/>
  <c r="BH141" i="2" s="1"/>
  <c r="BG145" i="2" s="1"/>
  <c r="AC142" i="2"/>
  <c r="AC141" i="2"/>
  <c r="AD141" i="2" s="1"/>
  <c r="AC145" i="2" s="1"/>
  <c r="AF142" i="2"/>
  <c r="AF141" i="2"/>
  <c r="AG141" i="2" s="1"/>
  <c r="AF145" i="2" s="1"/>
  <c r="AR142" i="2"/>
  <c r="AR141" i="2"/>
  <c r="AS141" i="2" s="1"/>
  <c r="AR145" i="2" s="1"/>
  <c r="AL142" i="2"/>
  <c r="AL141" i="2"/>
  <c r="AM141" i="2" s="1"/>
  <c r="AL145" i="2" s="1"/>
  <c r="AX142" i="2"/>
  <c r="AX141" i="2"/>
  <c r="AY141" i="2" s="1"/>
  <c r="AX145" i="2" s="1"/>
  <c r="Z142" i="2"/>
  <c r="Z141" i="2"/>
  <c r="AA141" i="2" s="1"/>
  <c r="Z145" i="2" s="1"/>
  <c r="Q136" i="2"/>
  <c r="N147" i="2"/>
  <c r="Q137" i="2"/>
  <c r="Q104" i="2"/>
  <c r="Q103" i="2"/>
  <c r="Q125" i="2"/>
  <c r="Q126" i="2"/>
  <c r="K147" i="2"/>
  <c r="Q92" i="2"/>
  <c r="Q93" i="2"/>
  <c r="Q114" i="2"/>
  <c r="Q115" i="2"/>
  <c r="K134" i="2"/>
  <c r="K137" i="2" s="1"/>
  <c r="K138" i="2" s="1"/>
  <c r="D11" i="3" s="1"/>
  <c r="Q141" i="2"/>
  <c r="R141" i="2" s="1"/>
  <c r="Q145" i="2" s="1"/>
  <c r="Q148" i="2" s="1"/>
  <c r="H141" i="2"/>
  <c r="I141" i="2" s="1"/>
  <c r="T141" i="2"/>
  <c r="U141" i="2" s="1"/>
  <c r="T145" i="2" s="1"/>
  <c r="R140" i="2"/>
  <c r="Q142" i="2" s="1"/>
  <c r="Q147" i="2" s="1"/>
  <c r="I140" i="2"/>
  <c r="H142" i="2" s="1"/>
  <c r="U140" i="2"/>
  <c r="T142" i="2" s="1"/>
  <c r="N141" i="2"/>
  <c r="O141" i="2" s="1"/>
  <c r="K141" i="2"/>
  <c r="L141" i="2" s="1"/>
  <c r="E153" i="2"/>
  <c r="V82" i="2"/>
  <c r="U83" i="2"/>
  <c r="U111" i="2" s="1"/>
  <c r="W81" i="2"/>
  <c r="W82" i="2" s="1"/>
  <c r="X81" i="2"/>
  <c r="AN37" i="2"/>
  <c r="AN39" i="2" s="1"/>
  <c r="AN41" i="2" s="1"/>
  <c r="AN43" i="2" s="1"/>
  <c r="AN45" i="2" s="1"/>
  <c r="AN47" i="2" s="1"/>
  <c r="AN49" i="2" s="1"/>
  <c r="AN51" i="2" s="1"/>
  <c r="AN53" i="2" s="1"/>
  <c r="AN55" i="2" s="1"/>
  <c r="AN57" i="2" s="1"/>
  <c r="AN59" i="2" s="1"/>
  <c r="AP61" i="2" s="1"/>
  <c r="AN36" i="2"/>
  <c r="AQ39" i="2"/>
  <c r="AQ38" i="2"/>
  <c r="W124" i="2" l="1"/>
  <c r="W121" i="2"/>
  <c r="W113" i="2"/>
  <c r="W110" i="2"/>
  <c r="W99" i="2"/>
  <c r="W102" i="2"/>
  <c r="W91" i="2"/>
  <c r="W88" i="2"/>
  <c r="R155" i="2"/>
  <c r="P155" i="2"/>
  <c r="L155" i="2"/>
  <c r="K155" i="2" s="1"/>
  <c r="U155" i="2"/>
  <c r="S155" i="2"/>
  <c r="O155" i="2"/>
  <c r="I155" i="2"/>
  <c r="H155" i="2" s="1"/>
  <c r="M155" i="2"/>
  <c r="J155" i="2"/>
  <c r="U133" i="2"/>
  <c r="U144" i="2"/>
  <c r="Q138" i="2"/>
  <c r="S144" i="2"/>
  <c r="S133" i="2"/>
  <c r="U89" i="2"/>
  <c r="U100" i="2"/>
  <c r="S122" i="2"/>
  <c r="U122" i="2"/>
  <c r="H145" i="2"/>
  <c r="H148" i="2" s="1"/>
  <c r="Q105" i="2"/>
  <c r="F8" i="3" s="1"/>
  <c r="Q94" i="2"/>
  <c r="F7" i="3" s="1"/>
  <c r="Q127" i="2"/>
  <c r="F10" i="3" s="1"/>
  <c r="S89" i="2"/>
  <c r="T89" i="2" s="1"/>
  <c r="Q116" i="2"/>
  <c r="F9" i="3" s="1"/>
  <c r="S111" i="2"/>
  <c r="T111" i="2" s="1"/>
  <c r="Q149" i="2"/>
  <c r="F12" i="3" s="1"/>
  <c r="S100" i="2"/>
  <c r="H147" i="2"/>
  <c r="K145" i="2"/>
  <c r="K148" i="2" s="1"/>
  <c r="K149" i="2" s="1"/>
  <c r="D12" i="3" s="1"/>
  <c r="N145" i="2"/>
  <c r="N148" i="2" s="1"/>
  <c r="N149" i="2" s="1"/>
  <c r="E12" i="3" s="1"/>
  <c r="W151" i="2"/>
  <c r="X151" i="2" s="1"/>
  <c r="CB151" i="2"/>
  <c r="BP151" i="2"/>
  <c r="BD151" i="2"/>
  <c r="BE151" i="2" s="1"/>
  <c r="AR151" i="2"/>
  <c r="AS151" i="2" s="1"/>
  <c r="AF151" i="2"/>
  <c r="AG151" i="2" s="1"/>
  <c r="T151" i="2"/>
  <c r="U151" i="2" s="1"/>
  <c r="H151" i="2"/>
  <c r="I151" i="2" s="1"/>
  <c r="AI151" i="2"/>
  <c r="AJ151" i="2" s="1"/>
  <c r="BS151" i="2"/>
  <c r="K151" i="2"/>
  <c r="L151" i="2" s="1"/>
  <c r="BY151" i="2"/>
  <c r="BM151" i="2"/>
  <c r="BA151" i="2"/>
  <c r="BB151" i="2" s="1"/>
  <c r="AO151" i="2"/>
  <c r="AP151" i="2" s="1"/>
  <c r="AC151" i="2"/>
  <c r="AD151" i="2" s="1"/>
  <c r="Q151" i="2"/>
  <c r="R151" i="2" s="1"/>
  <c r="BG151" i="2"/>
  <c r="BH151" i="2" s="1"/>
  <c r="BV151" i="2"/>
  <c r="BJ151" i="2"/>
  <c r="AX151" i="2"/>
  <c r="AY151" i="2" s="1"/>
  <c r="AL151" i="2"/>
  <c r="AM151" i="2" s="1"/>
  <c r="Z151" i="2"/>
  <c r="AA151" i="2" s="1"/>
  <c r="N151" i="2"/>
  <c r="O151" i="2" s="1"/>
  <c r="AU151" i="2"/>
  <c r="AV151" i="2" s="1"/>
  <c r="E155" i="2"/>
  <c r="V83" i="2"/>
  <c r="F11" i="3"/>
  <c r="Y81" i="2"/>
  <c r="X82" i="2"/>
  <c r="AN38" i="2"/>
  <c r="AQ41" i="2"/>
  <c r="AQ40" i="2"/>
  <c r="Q155" i="2" l="1"/>
  <c r="T155" i="2"/>
  <c r="N155" i="2"/>
  <c r="T133" i="2"/>
  <c r="BJ152" i="2"/>
  <c r="BK152" i="2" s="1"/>
  <c r="BJ156" i="2" s="1"/>
  <c r="BK151" i="2"/>
  <c r="BJ153" i="2" s="1"/>
  <c r="BY152" i="2"/>
  <c r="BZ152" i="2" s="1"/>
  <c r="BY156" i="2" s="1"/>
  <c r="BZ151" i="2"/>
  <c r="BY153" i="2" s="1"/>
  <c r="BP152" i="2"/>
  <c r="BQ152" i="2" s="1"/>
  <c r="BP156" i="2" s="1"/>
  <c r="BQ151" i="2"/>
  <c r="BP153" i="2" s="1"/>
  <c r="BM152" i="2"/>
  <c r="BN152" i="2" s="1"/>
  <c r="BM156" i="2" s="1"/>
  <c r="BN151" i="2"/>
  <c r="BM153" i="2" s="1"/>
  <c r="BW151" i="2"/>
  <c r="BV153" i="2" s="1"/>
  <c r="BV152" i="2"/>
  <c r="BW152" i="2" s="1"/>
  <c r="BV156" i="2" s="1"/>
  <c r="BT151" i="2"/>
  <c r="BS153" i="2" s="1"/>
  <c r="BS152" i="2"/>
  <c r="BT152" i="2" s="1"/>
  <c r="BS156" i="2" s="1"/>
  <c r="CC151" i="2"/>
  <c r="CB153" i="2" s="1"/>
  <c r="CB152" i="2"/>
  <c r="CC152" i="2" s="1"/>
  <c r="CB156" i="2" s="1"/>
  <c r="T144" i="2"/>
  <c r="AR153" i="2"/>
  <c r="AR152" i="2"/>
  <c r="AS152" i="2" s="1"/>
  <c r="AR156" i="2" s="1"/>
  <c r="BA153" i="2"/>
  <c r="BA152" i="2"/>
  <c r="BB152" i="2" s="1"/>
  <c r="BA156" i="2" s="1"/>
  <c r="BD153" i="2"/>
  <c r="BD152" i="2"/>
  <c r="BE152" i="2" s="1"/>
  <c r="BD156" i="2" s="1"/>
  <c r="AC153" i="2"/>
  <c r="AC152" i="2"/>
  <c r="AD152" i="2" s="1"/>
  <c r="AC156" i="2" s="1"/>
  <c r="Z153" i="2"/>
  <c r="Z152" i="2"/>
  <c r="AA152" i="2" s="1"/>
  <c r="Z156" i="2" s="1"/>
  <c r="AO153" i="2"/>
  <c r="AO152" i="2"/>
  <c r="AP152" i="2" s="1"/>
  <c r="AO156" i="2" s="1"/>
  <c r="AF153" i="2"/>
  <c r="AF152" i="2"/>
  <c r="AG152" i="2" s="1"/>
  <c r="AF156" i="2" s="1"/>
  <c r="AX153" i="2"/>
  <c r="AX152" i="2"/>
  <c r="AY152" i="2" s="1"/>
  <c r="AX156" i="2" s="1"/>
  <c r="T100" i="2"/>
  <c r="AL153" i="2"/>
  <c r="AL152" i="2"/>
  <c r="AM152" i="2" s="1"/>
  <c r="AL156" i="2" s="1"/>
  <c r="BG153" i="2"/>
  <c r="BG152" i="2"/>
  <c r="BH152" i="2" s="1"/>
  <c r="BG156" i="2" s="1"/>
  <c r="AU153" i="2"/>
  <c r="AU152" i="2"/>
  <c r="AV152" i="2" s="1"/>
  <c r="AU156" i="2" s="1"/>
  <c r="AI153" i="2"/>
  <c r="AI152" i="2"/>
  <c r="AJ152" i="2" s="1"/>
  <c r="AI156" i="2" s="1"/>
  <c r="W153" i="2"/>
  <c r="W152" i="2"/>
  <c r="X152" i="2" s="1"/>
  <c r="W156" i="2" s="1"/>
  <c r="T125" i="2"/>
  <c r="T122" i="2"/>
  <c r="T148" i="2"/>
  <c r="H149" i="2"/>
  <c r="C12" i="3" s="1"/>
  <c r="T126" i="2"/>
  <c r="K153" i="2"/>
  <c r="K158" i="2" s="1"/>
  <c r="T147" i="2"/>
  <c r="N153" i="2"/>
  <c r="N158" i="2" s="1"/>
  <c r="H153" i="2"/>
  <c r="H158" i="2" s="1"/>
  <c r="T153" i="2"/>
  <c r="T158" i="2" s="1"/>
  <c r="Q153" i="2"/>
  <c r="Q158" i="2" s="1"/>
  <c r="T115" i="2"/>
  <c r="T114" i="2"/>
  <c r="T93" i="2"/>
  <c r="T92" i="2"/>
  <c r="T103" i="2"/>
  <c r="T104" i="2"/>
  <c r="T136" i="2"/>
  <c r="T137" i="2"/>
  <c r="K152" i="2"/>
  <c r="L152" i="2" s="1"/>
  <c r="K156" i="2" s="1"/>
  <c r="K159" i="2" s="1"/>
  <c r="N152" i="2"/>
  <c r="O152" i="2" s="1"/>
  <c r="N156" i="2" s="1"/>
  <c r="N159" i="2" s="1"/>
  <c r="Q152" i="2"/>
  <c r="R152" i="2" s="1"/>
  <c r="H152" i="2"/>
  <c r="I152" i="2" s="1"/>
  <c r="H156" i="2" s="1"/>
  <c r="H159" i="2" s="1"/>
  <c r="T152" i="2"/>
  <c r="U152" i="2" s="1"/>
  <c r="E164" i="2"/>
  <c r="Y82" i="2"/>
  <c r="X83" i="2"/>
  <c r="X144" i="2" s="1"/>
  <c r="Z81" i="2"/>
  <c r="Z82" i="2" s="1"/>
  <c r="AA81" i="2"/>
  <c r="AN40" i="2"/>
  <c r="AQ43" i="2"/>
  <c r="AQ42" i="2"/>
  <c r="Z88" i="2" l="1"/>
  <c r="Z124" i="2"/>
  <c r="Z121" i="2"/>
  <c r="Z91" i="2"/>
  <c r="Z113" i="2"/>
  <c r="Z110" i="2"/>
  <c r="Z102" i="2"/>
  <c r="Z99" i="2"/>
  <c r="T127" i="2"/>
  <c r="G10" i="3" s="1"/>
  <c r="P166" i="2"/>
  <c r="O166" i="2"/>
  <c r="V166" i="2"/>
  <c r="J166" i="2"/>
  <c r="X166" i="2"/>
  <c r="U166" i="2"/>
  <c r="S166" i="2"/>
  <c r="L166" i="2"/>
  <c r="K166" i="2" s="1"/>
  <c r="I166" i="2"/>
  <c r="H166" i="2" s="1"/>
  <c r="R166" i="2"/>
  <c r="M166" i="2"/>
  <c r="V155" i="2"/>
  <c r="X155" i="2"/>
  <c r="V133" i="2"/>
  <c r="V144" i="2"/>
  <c r="W144" i="2" s="1"/>
  <c r="X133" i="2"/>
  <c r="T149" i="2"/>
  <c r="G12" i="3" s="1"/>
  <c r="V89" i="2"/>
  <c r="X89" i="2"/>
  <c r="X111" i="2"/>
  <c r="V122" i="2"/>
  <c r="X122" i="2"/>
  <c r="V111" i="2"/>
  <c r="V100" i="2"/>
  <c r="X100" i="2"/>
  <c r="K160" i="2"/>
  <c r="Q156" i="2"/>
  <c r="Q159" i="2" s="1"/>
  <c r="Q160" i="2" s="1"/>
  <c r="F13" i="3" s="1"/>
  <c r="N160" i="2"/>
  <c r="E13" i="3" s="1"/>
  <c r="T138" i="2"/>
  <c r="G11" i="3" s="1"/>
  <c r="T156" i="2"/>
  <c r="T159" i="2" s="1"/>
  <c r="T160" i="2" s="1"/>
  <c r="G13" i="3" s="1"/>
  <c r="T116" i="2"/>
  <c r="G9" i="3" s="1"/>
  <c r="T105" i="2"/>
  <c r="G8" i="3" s="1"/>
  <c r="T94" i="2"/>
  <c r="G7" i="3" s="1"/>
  <c r="H160" i="2"/>
  <c r="C13" i="3" s="1"/>
  <c r="D13" i="3"/>
  <c r="BY162" i="2"/>
  <c r="BM162" i="2"/>
  <c r="BA162" i="2"/>
  <c r="BB162" i="2" s="1"/>
  <c r="BV162" i="2"/>
  <c r="BS162" i="2"/>
  <c r="BG162" i="2"/>
  <c r="BH162" i="2" s="1"/>
  <c r="AU162" i="2"/>
  <c r="AV162" i="2" s="1"/>
  <c r="CB162" i="2"/>
  <c r="BP162" i="2"/>
  <c r="BD162" i="2"/>
  <c r="BE162" i="2" s="1"/>
  <c r="BJ162" i="2"/>
  <c r="AR162" i="2"/>
  <c r="AS162" i="2" s="1"/>
  <c r="AF162" i="2"/>
  <c r="AG162" i="2" s="1"/>
  <c r="T162" i="2"/>
  <c r="U162" i="2" s="1"/>
  <c r="H162" i="2"/>
  <c r="I162" i="2" s="1"/>
  <c r="AO162" i="2"/>
  <c r="AP162" i="2" s="1"/>
  <c r="AC162" i="2"/>
  <c r="AD162" i="2" s="1"/>
  <c r="Q162" i="2"/>
  <c r="R162" i="2" s="1"/>
  <c r="AL162" i="2"/>
  <c r="AM162" i="2" s="1"/>
  <c r="Z162" i="2"/>
  <c r="AA162" i="2" s="1"/>
  <c r="N162" i="2"/>
  <c r="O162" i="2" s="1"/>
  <c r="AX162" i="2"/>
  <c r="AY162" i="2" s="1"/>
  <c r="AI162" i="2"/>
  <c r="AJ162" i="2" s="1"/>
  <c r="W162" i="2"/>
  <c r="X162" i="2" s="1"/>
  <c r="K162" i="2"/>
  <c r="L162" i="2" s="1"/>
  <c r="E166" i="2"/>
  <c r="Y83" i="2"/>
  <c r="AB81" i="2"/>
  <c r="AA82" i="2"/>
  <c r="AN42" i="2"/>
  <c r="AQ45" i="2"/>
  <c r="AQ44" i="2"/>
  <c r="W166" i="2" l="1"/>
  <c r="T166" i="2"/>
  <c r="Q166" i="2"/>
  <c r="N166" i="2"/>
  <c r="W133" i="2"/>
  <c r="BP163" i="2"/>
  <c r="BQ163" i="2" s="1"/>
  <c r="BP167" i="2" s="1"/>
  <c r="BQ162" i="2"/>
  <c r="BP164" i="2" s="1"/>
  <c r="BZ162" i="2"/>
  <c r="BY164" i="2" s="1"/>
  <c r="BY163" i="2"/>
  <c r="BZ163" i="2" s="1"/>
  <c r="BY167" i="2" s="1"/>
  <c r="CB163" i="2"/>
  <c r="CC163" i="2" s="1"/>
  <c r="CB167" i="2" s="1"/>
  <c r="CC162" i="2"/>
  <c r="CB164" i="2" s="1"/>
  <c r="BT162" i="2"/>
  <c r="BS164" i="2" s="1"/>
  <c r="BS163" i="2"/>
  <c r="BT163" i="2" s="1"/>
  <c r="BS167" i="2" s="1"/>
  <c r="BW162" i="2"/>
  <c r="BV164" i="2" s="1"/>
  <c r="BV163" i="2"/>
  <c r="BW163" i="2" s="1"/>
  <c r="BV167" i="2" s="1"/>
  <c r="BK162" i="2"/>
  <c r="BJ164" i="2" s="1"/>
  <c r="BJ163" i="2"/>
  <c r="BK163" i="2" s="1"/>
  <c r="BJ167" i="2" s="1"/>
  <c r="BN162" i="2"/>
  <c r="BM164" i="2" s="1"/>
  <c r="BM163" i="2"/>
  <c r="BN163" i="2" s="1"/>
  <c r="BM167" i="2" s="1"/>
  <c r="W122" i="2"/>
  <c r="W89" i="2"/>
  <c r="W155" i="2"/>
  <c r="W158" i="2"/>
  <c r="W159" i="2"/>
  <c r="W164" i="2"/>
  <c r="W169" i="2" s="1"/>
  <c r="W163" i="2"/>
  <c r="X163" i="2" s="1"/>
  <c r="W167" i="2" s="1"/>
  <c r="W170" i="2" s="1"/>
  <c r="AI164" i="2"/>
  <c r="AI163" i="2"/>
  <c r="AJ163" i="2" s="1"/>
  <c r="AI167" i="2" s="1"/>
  <c r="AO164" i="2"/>
  <c r="AO163" i="2"/>
  <c r="AP163" i="2" s="1"/>
  <c r="AO167" i="2" s="1"/>
  <c r="BD164" i="2"/>
  <c r="BD163" i="2"/>
  <c r="BE163" i="2" s="1"/>
  <c r="BD167" i="2" s="1"/>
  <c r="AX164" i="2"/>
  <c r="AX163" i="2"/>
  <c r="AY163" i="2" s="1"/>
  <c r="AX167" i="2" s="1"/>
  <c r="AC164" i="2"/>
  <c r="AC163" i="2"/>
  <c r="AD163" i="2" s="1"/>
  <c r="AC167" i="2" s="1"/>
  <c r="W100" i="2"/>
  <c r="AR164" i="2"/>
  <c r="AR163" i="2"/>
  <c r="AS163" i="2" s="1"/>
  <c r="AR167" i="2" s="1"/>
  <c r="AU164" i="2"/>
  <c r="AU163" i="2"/>
  <c r="AV163" i="2" s="1"/>
  <c r="AU167" i="2" s="1"/>
  <c r="Z164" i="2"/>
  <c r="Z163" i="2"/>
  <c r="AA163" i="2" s="1"/>
  <c r="Z167" i="2" s="1"/>
  <c r="W111" i="2"/>
  <c r="BA164" i="2"/>
  <c r="BA163" i="2"/>
  <c r="BB163" i="2" s="1"/>
  <c r="BA167" i="2" s="1"/>
  <c r="BG164" i="2"/>
  <c r="BG163" i="2"/>
  <c r="BH163" i="2" s="1"/>
  <c r="BG167" i="2" s="1"/>
  <c r="AL164" i="2"/>
  <c r="AL163" i="2"/>
  <c r="AM163" i="2" s="1"/>
  <c r="AL167" i="2" s="1"/>
  <c r="AF164" i="2"/>
  <c r="AF163" i="2"/>
  <c r="AG163" i="2" s="1"/>
  <c r="AF167" i="2" s="1"/>
  <c r="W93" i="2"/>
  <c r="W92" i="2"/>
  <c r="W147" i="2"/>
  <c r="W148" i="2"/>
  <c r="W115" i="2"/>
  <c r="W114" i="2"/>
  <c r="W126" i="2"/>
  <c r="W125" i="2"/>
  <c r="W137" i="2"/>
  <c r="W136" i="2"/>
  <c r="W103" i="2"/>
  <c r="W104" i="2"/>
  <c r="Q164" i="2"/>
  <c r="Q169" i="2" s="1"/>
  <c r="K164" i="2"/>
  <c r="K169" i="2" s="1"/>
  <c r="N164" i="2"/>
  <c r="N169" i="2" s="1"/>
  <c r="T164" i="2"/>
  <c r="T169" i="2" s="1"/>
  <c r="H164" i="2"/>
  <c r="H169" i="2" s="1"/>
  <c r="N163" i="2"/>
  <c r="O163" i="2" s="1"/>
  <c r="H163" i="2"/>
  <c r="I163" i="2" s="1"/>
  <c r="K163" i="2"/>
  <c r="L163" i="2" s="1"/>
  <c r="T163" i="2"/>
  <c r="U163" i="2" s="1"/>
  <c r="T167" i="2" s="1"/>
  <c r="T170" i="2" s="1"/>
  <c r="Q163" i="2"/>
  <c r="R163" i="2" s="1"/>
  <c r="E175" i="2"/>
  <c r="AB82" i="2"/>
  <c r="AC81" i="2"/>
  <c r="AC82" i="2" s="1"/>
  <c r="AD81" i="2"/>
  <c r="AA83" i="2"/>
  <c r="AA122" i="2" s="1"/>
  <c r="AN44" i="2"/>
  <c r="AQ47" i="2"/>
  <c r="AQ46" i="2"/>
  <c r="AC124" i="2" l="1"/>
  <c r="AC121" i="2"/>
  <c r="AC113" i="2"/>
  <c r="AC110" i="2"/>
  <c r="AC102" i="2"/>
  <c r="AC99" i="2"/>
  <c r="AC91" i="2"/>
  <c r="AC88" i="2"/>
  <c r="P177" i="2"/>
  <c r="AA177" i="2"/>
  <c r="O177" i="2"/>
  <c r="Y177" i="2"/>
  <c r="M177" i="2"/>
  <c r="V177" i="2"/>
  <c r="J177" i="2"/>
  <c r="U177" i="2"/>
  <c r="I177" i="2"/>
  <c r="H177" i="2" s="1"/>
  <c r="R177" i="2"/>
  <c r="L177" i="2"/>
  <c r="K177" i="2" s="1"/>
  <c r="X177" i="2"/>
  <c r="S177" i="2"/>
  <c r="AA166" i="2"/>
  <c r="W160" i="2"/>
  <c r="AA155" i="2"/>
  <c r="Y166" i="2"/>
  <c r="Y155" i="2"/>
  <c r="AA144" i="2"/>
  <c r="Y144" i="2"/>
  <c r="Y133" i="2"/>
  <c r="AA133" i="2"/>
  <c r="W94" i="2"/>
  <c r="H7" i="3" s="1"/>
  <c r="W116" i="2"/>
  <c r="H9" i="3" s="1"/>
  <c r="W127" i="2"/>
  <c r="H10" i="3" s="1"/>
  <c r="W149" i="2"/>
  <c r="H12" i="3" s="1"/>
  <c r="W138" i="2"/>
  <c r="W105" i="2"/>
  <c r="H8" i="3" s="1"/>
  <c r="AA100" i="2"/>
  <c r="Y122" i="2"/>
  <c r="Z122" i="2" s="1"/>
  <c r="Y111" i="2"/>
  <c r="Y100" i="2"/>
  <c r="AA111" i="2"/>
  <c r="Y89" i="2"/>
  <c r="AA89" i="2"/>
  <c r="K167" i="2"/>
  <c r="K170" i="2" s="1"/>
  <c r="K171" i="2" s="1"/>
  <c r="D14" i="3" s="1"/>
  <c r="W171" i="2"/>
  <c r="H14" i="3" s="1"/>
  <c r="T171" i="2"/>
  <c r="G14" i="3" s="1"/>
  <c r="Q167" i="2"/>
  <c r="Q170" i="2" s="1"/>
  <c r="Q171" i="2" s="1"/>
  <c r="F14" i="3" s="1"/>
  <c r="H167" i="2"/>
  <c r="H170" i="2" s="1"/>
  <c r="N167" i="2"/>
  <c r="N170" i="2" s="1"/>
  <c r="N171" i="2" s="1"/>
  <c r="E14" i="3" s="1"/>
  <c r="BS173" i="2"/>
  <c r="BG173" i="2"/>
  <c r="BH173" i="2" s="1"/>
  <c r="AU173" i="2"/>
  <c r="AV173" i="2" s="1"/>
  <c r="AI173" i="2"/>
  <c r="AJ173" i="2" s="1"/>
  <c r="W173" i="2"/>
  <c r="X173" i="2" s="1"/>
  <c r="T173" i="2"/>
  <c r="U173" i="2" s="1"/>
  <c r="CB173" i="2"/>
  <c r="BP173" i="2"/>
  <c r="BD173" i="2"/>
  <c r="BE173" i="2" s="1"/>
  <c r="AR173" i="2"/>
  <c r="AS173" i="2" s="1"/>
  <c r="AF173" i="2"/>
  <c r="AG173" i="2" s="1"/>
  <c r="Q173" i="2"/>
  <c r="R173" i="2" s="1"/>
  <c r="N173" i="2"/>
  <c r="O173" i="2" s="1"/>
  <c r="BY173" i="2"/>
  <c r="BM173" i="2"/>
  <c r="BA173" i="2"/>
  <c r="BB173" i="2" s="1"/>
  <c r="AO173" i="2"/>
  <c r="AP173" i="2" s="1"/>
  <c r="AC173" i="2"/>
  <c r="AD173" i="2" s="1"/>
  <c r="K173" i="2"/>
  <c r="L173" i="2" s="1"/>
  <c r="H173" i="2"/>
  <c r="I173" i="2" s="1"/>
  <c r="BV173" i="2"/>
  <c r="BJ173" i="2"/>
  <c r="AX173" i="2"/>
  <c r="AY173" i="2" s="1"/>
  <c r="AL173" i="2"/>
  <c r="AM173" i="2" s="1"/>
  <c r="Z173" i="2"/>
  <c r="AA173" i="2" s="1"/>
  <c r="E177" i="2"/>
  <c r="AB83" i="2"/>
  <c r="H13" i="3"/>
  <c r="H11" i="3"/>
  <c r="AE81" i="2"/>
  <c r="AD82" i="2"/>
  <c r="AN46" i="2"/>
  <c r="AQ49" i="2"/>
  <c r="AQ48" i="2"/>
  <c r="Z166" i="2" l="1"/>
  <c r="T177" i="2"/>
  <c r="Q177" i="2"/>
  <c r="Z133" i="2"/>
  <c r="W177" i="2"/>
  <c r="N177" i="2"/>
  <c r="Z144" i="2"/>
  <c r="Z177" i="2"/>
  <c r="BP174" i="2"/>
  <c r="BQ174" i="2" s="1"/>
  <c r="BP178" i="2" s="1"/>
  <c r="BQ173" i="2"/>
  <c r="BP175" i="2" s="1"/>
  <c r="BT173" i="2"/>
  <c r="BS175" i="2" s="1"/>
  <c r="BS174" i="2"/>
  <c r="BT174" i="2" s="1"/>
  <c r="BS178" i="2" s="1"/>
  <c r="BN173" i="2"/>
  <c r="BM175" i="2" s="1"/>
  <c r="BM174" i="2"/>
  <c r="BN174" i="2" s="1"/>
  <c r="BM178" i="2" s="1"/>
  <c r="BJ174" i="2"/>
  <c r="BK174" i="2" s="1"/>
  <c r="BJ178" i="2" s="1"/>
  <c r="BK173" i="2"/>
  <c r="BJ175" i="2" s="1"/>
  <c r="BY174" i="2"/>
  <c r="BZ174" i="2" s="1"/>
  <c r="BY178" i="2" s="1"/>
  <c r="BZ173" i="2"/>
  <c r="BY175" i="2" s="1"/>
  <c r="CB174" i="2"/>
  <c r="CC174" i="2" s="1"/>
  <c r="CB178" i="2" s="1"/>
  <c r="CC173" i="2"/>
  <c r="CB175" i="2" s="1"/>
  <c r="BW173" i="2"/>
  <c r="BV175" i="2" s="1"/>
  <c r="BV174" i="2"/>
  <c r="BW174" i="2" s="1"/>
  <c r="BV178" i="2" s="1"/>
  <c r="Z89" i="2"/>
  <c r="Z100" i="2"/>
  <c r="Z155" i="2"/>
  <c r="Z158" i="2"/>
  <c r="Z159" i="2"/>
  <c r="Z170" i="2"/>
  <c r="Z169" i="2"/>
  <c r="AL175" i="2"/>
  <c r="AL174" i="2"/>
  <c r="AM174" i="2" s="1"/>
  <c r="AL178" i="2" s="1"/>
  <c r="BA175" i="2"/>
  <c r="BA174" i="2"/>
  <c r="BB174" i="2" s="1"/>
  <c r="BA178" i="2" s="1"/>
  <c r="BG175" i="2"/>
  <c r="BG174" i="2"/>
  <c r="BH174" i="2" s="1"/>
  <c r="BG178" i="2" s="1"/>
  <c r="AO175" i="2"/>
  <c r="AO174" i="2"/>
  <c r="AP174" i="2" s="1"/>
  <c r="AO178" i="2" s="1"/>
  <c r="Z111" i="2"/>
  <c r="AC175" i="2"/>
  <c r="AC174" i="2"/>
  <c r="AD174" i="2" s="1"/>
  <c r="AC178" i="2" s="1"/>
  <c r="Z175" i="2"/>
  <c r="Z180" i="2" s="1"/>
  <c r="Z174" i="2"/>
  <c r="AA174" i="2" s="1"/>
  <c r="Z178" i="2" s="1"/>
  <c r="Z181" i="2" s="1"/>
  <c r="BD175" i="2"/>
  <c r="BD174" i="2"/>
  <c r="BE174" i="2" s="1"/>
  <c r="BD178" i="2" s="1"/>
  <c r="AR175" i="2"/>
  <c r="AR174" i="2"/>
  <c r="AS174" i="2" s="1"/>
  <c r="AR178" i="2" s="1"/>
  <c r="W175" i="2"/>
  <c r="W180" i="2" s="1"/>
  <c r="W174" i="2"/>
  <c r="X174" i="2" s="1"/>
  <c r="W178" i="2" s="1"/>
  <c r="W181" i="2" s="1"/>
  <c r="AI175" i="2"/>
  <c r="AI174" i="2"/>
  <c r="AJ174" i="2" s="1"/>
  <c r="AI178" i="2" s="1"/>
  <c r="AX175" i="2"/>
  <c r="AX174" i="2"/>
  <c r="AY174" i="2" s="1"/>
  <c r="AX178" i="2" s="1"/>
  <c r="AF175" i="2"/>
  <c r="AF174" i="2"/>
  <c r="AG174" i="2" s="1"/>
  <c r="AF178" i="2" s="1"/>
  <c r="AU175" i="2"/>
  <c r="AU174" i="2"/>
  <c r="AV174" i="2" s="1"/>
  <c r="AU178" i="2" s="1"/>
  <c r="Z147" i="2"/>
  <c r="Z148" i="2"/>
  <c r="Z114" i="2"/>
  <c r="Z115" i="2"/>
  <c r="Z125" i="2"/>
  <c r="Z126" i="2"/>
  <c r="Z104" i="2"/>
  <c r="Z103" i="2"/>
  <c r="Z93" i="2"/>
  <c r="Z92" i="2"/>
  <c r="Z137" i="2"/>
  <c r="Z136" i="2"/>
  <c r="Q175" i="2"/>
  <c r="Q180" i="2" s="1"/>
  <c r="H175" i="2"/>
  <c r="H180" i="2" s="1"/>
  <c r="K175" i="2"/>
  <c r="K180" i="2" s="1"/>
  <c r="T175" i="2"/>
  <c r="T180" i="2" s="1"/>
  <c r="N175" i="2"/>
  <c r="N180" i="2" s="1"/>
  <c r="H171" i="2"/>
  <c r="C14" i="3" s="1"/>
  <c r="K174" i="2"/>
  <c r="L174" i="2" s="1"/>
  <c r="T174" i="2"/>
  <c r="U174" i="2" s="1"/>
  <c r="N174" i="2"/>
  <c r="O174" i="2" s="1"/>
  <c r="H174" i="2"/>
  <c r="I174" i="2" s="1"/>
  <c r="Q174" i="2"/>
  <c r="R174" i="2" s="1"/>
  <c r="E186" i="2"/>
  <c r="AE82" i="2"/>
  <c r="AF81" i="2"/>
  <c r="AF82" i="2" s="1"/>
  <c r="AG81" i="2"/>
  <c r="AD83" i="2"/>
  <c r="AB177" i="2" s="1"/>
  <c r="AN48" i="2"/>
  <c r="AQ51" i="2"/>
  <c r="AQ50" i="2"/>
  <c r="AF113" i="2" l="1"/>
  <c r="AF110" i="2"/>
  <c r="AF124" i="2"/>
  <c r="AF102" i="2"/>
  <c r="AF99" i="2"/>
  <c r="AF91" i="2"/>
  <c r="AF88" i="2"/>
  <c r="AF121" i="2"/>
  <c r="AB166" i="2"/>
  <c r="Z171" i="2"/>
  <c r="AD155" i="2"/>
  <c r="AB155" i="2"/>
  <c r="AA188" i="2"/>
  <c r="O188" i="2"/>
  <c r="Y188" i="2"/>
  <c r="M188" i="2"/>
  <c r="V188" i="2"/>
  <c r="X188" i="2"/>
  <c r="L188" i="2"/>
  <c r="K188" i="2" s="1"/>
  <c r="U188" i="2"/>
  <c r="I188" i="2"/>
  <c r="H188" i="2" s="1"/>
  <c r="S188" i="2"/>
  <c r="AD188" i="2"/>
  <c r="R188" i="2"/>
  <c r="J188" i="2"/>
  <c r="AB188" i="2"/>
  <c r="P188" i="2"/>
  <c r="Z160" i="2"/>
  <c r="I13" i="3" s="1"/>
  <c r="AD177" i="2"/>
  <c r="AB133" i="2"/>
  <c r="AD144" i="2"/>
  <c r="AD166" i="2"/>
  <c r="AD122" i="2"/>
  <c r="AD133" i="2"/>
  <c r="AB144" i="2"/>
  <c r="Z138" i="2"/>
  <c r="I11" i="3" s="1"/>
  <c r="Z149" i="2"/>
  <c r="I12" i="3" s="1"/>
  <c r="Z127" i="2"/>
  <c r="I10" i="3" s="1"/>
  <c r="Z105" i="2"/>
  <c r="I8" i="3" s="1"/>
  <c r="Z116" i="2"/>
  <c r="I9" i="3" s="1"/>
  <c r="Z94" i="2"/>
  <c r="I7" i="3" s="1"/>
  <c r="AB100" i="2"/>
  <c r="AB111" i="2"/>
  <c r="AB89" i="2"/>
  <c r="AD100" i="2"/>
  <c r="AD111" i="2"/>
  <c r="AD89" i="2"/>
  <c r="AB122" i="2"/>
  <c r="H178" i="2"/>
  <c r="H181" i="2" s="1"/>
  <c r="H182" i="2" s="1"/>
  <c r="C15" i="3" s="1"/>
  <c r="Z182" i="2"/>
  <c r="I15" i="3" s="1"/>
  <c r="N178" i="2"/>
  <c r="N181" i="2" s="1"/>
  <c r="N182" i="2" s="1"/>
  <c r="E15" i="3" s="1"/>
  <c r="Q178" i="2"/>
  <c r="Q181" i="2" s="1"/>
  <c r="Q182" i="2" s="1"/>
  <c r="F15" i="3" s="1"/>
  <c r="T178" i="2"/>
  <c r="T181" i="2" s="1"/>
  <c r="T182" i="2" s="1"/>
  <c r="G15" i="3" s="1"/>
  <c r="W182" i="2"/>
  <c r="H15" i="3" s="1"/>
  <c r="K178" i="2"/>
  <c r="K181" i="2" s="1"/>
  <c r="K182" i="2" s="1"/>
  <c r="D15" i="3" s="1"/>
  <c r="AG82" i="2"/>
  <c r="BS184" i="2"/>
  <c r="BG184" i="2"/>
  <c r="BH184" i="2" s="1"/>
  <c r="AU184" i="2"/>
  <c r="AV184" i="2" s="1"/>
  <c r="AI184" i="2"/>
  <c r="AJ184" i="2" s="1"/>
  <c r="W184" i="2"/>
  <c r="X184" i="2" s="1"/>
  <c r="K184" i="2"/>
  <c r="L184" i="2" s="1"/>
  <c r="CB184" i="2"/>
  <c r="BP184" i="2"/>
  <c r="BD184" i="2"/>
  <c r="BE184" i="2" s="1"/>
  <c r="AR184" i="2"/>
  <c r="AS184" i="2" s="1"/>
  <c r="AF184" i="2"/>
  <c r="AG184" i="2" s="1"/>
  <c r="T184" i="2"/>
  <c r="U184" i="2" s="1"/>
  <c r="BY184" i="2"/>
  <c r="BM184" i="2"/>
  <c r="BA184" i="2"/>
  <c r="BB184" i="2" s="1"/>
  <c r="AO184" i="2"/>
  <c r="AP184" i="2" s="1"/>
  <c r="AC184" i="2"/>
  <c r="AD184" i="2" s="1"/>
  <c r="Q184" i="2"/>
  <c r="R184" i="2" s="1"/>
  <c r="Z184" i="2"/>
  <c r="AA184" i="2" s="1"/>
  <c r="BJ184" i="2"/>
  <c r="N184" i="2"/>
  <c r="O184" i="2" s="1"/>
  <c r="AL184" i="2"/>
  <c r="AM184" i="2" s="1"/>
  <c r="H184" i="2"/>
  <c r="I184" i="2" s="1"/>
  <c r="BV184" i="2"/>
  <c r="AX184" i="2"/>
  <c r="AY184" i="2" s="1"/>
  <c r="E188" i="2"/>
  <c r="AH82" i="2"/>
  <c r="AE83" i="2"/>
  <c r="AH81" i="2"/>
  <c r="I14" i="3"/>
  <c r="AG83" i="2"/>
  <c r="AN50" i="2"/>
  <c r="AQ53" i="2"/>
  <c r="AQ52" i="2"/>
  <c r="Q188" i="2" l="1"/>
  <c r="AC144" i="2"/>
  <c r="W188" i="2"/>
  <c r="N188" i="2"/>
  <c r="T188" i="2"/>
  <c r="AC188" i="2"/>
  <c r="Z188" i="2"/>
  <c r="AC133" i="2"/>
  <c r="BJ185" i="2"/>
  <c r="BK185" i="2" s="1"/>
  <c r="BJ189" i="2" s="1"/>
  <c r="BK184" i="2"/>
  <c r="BJ186" i="2" s="1"/>
  <c r="BZ184" i="2"/>
  <c r="BY186" i="2" s="1"/>
  <c r="BY185" i="2"/>
  <c r="BZ185" i="2" s="1"/>
  <c r="BY189" i="2" s="1"/>
  <c r="BT184" i="2"/>
  <c r="BS186" i="2" s="1"/>
  <c r="BS185" i="2"/>
  <c r="BT185" i="2" s="1"/>
  <c r="BS189" i="2" s="1"/>
  <c r="BW184" i="2"/>
  <c r="BV186" i="2" s="1"/>
  <c r="BV185" i="2"/>
  <c r="BW185" i="2" s="1"/>
  <c r="BV189" i="2" s="1"/>
  <c r="BQ184" i="2"/>
  <c r="BP186" i="2" s="1"/>
  <c r="BP185" i="2"/>
  <c r="BQ185" i="2" s="1"/>
  <c r="BP189" i="2" s="1"/>
  <c r="CB185" i="2"/>
  <c r="CC185" i="2" s="1"/>
  <c r="CB189" i="2" s="1"/>
  <c r="CC184" i="2"/>
  <c r="CB186" i="2" s="1"/>
  <c r="BM185" i="2"/>
  <c r="BN185" i="2" s="1"/>
  <c r="BM189" i="2" s="1"/>
  <c r="BN184" i="2"/>
  <c r="BM186" i="2" s="1"/>
  <c r="AE188" i="2"/>
  <c r="AG188" i="2"/>
  <c r="AC169" i="2"/>
  <c r="AC170" i="2"/>
  <c r="AC166" i="2"/>
  <c r="AC177" i="2"/>
  <c r="AC180" i="2"/>
  <c r="AG155" i="2"/>
  <c r="AE155" i="2"/>
  <c r="AE166" i="2"/>
  <c r="AG166" i="2"/>
  <c r="AE177" i="2"/>
  <c r="AG177" i="2"/>
  <c r="AC122" i="2"/>
  <c r="AC158" i="2"/>
  <c r="AC159" i="2"/>
  <c r="AC155" i="2"/>
  <c r="AC181" i="2"/>
  <c r="AE144" i="2"/>
  <c r="AE133" i="2"/>
  <c r="W186" i="2"/>
  <c r="W191" i="2" s="1"/>
  <c r="W185" i="2"/>
  <c r="X185" i="2" s="1"/>
  <c r="W189" i="2" s="1"/>
  <c r="W192" i="2" s="1"/>
  <c r="AI186" i="2"/>
  <c r="AI185" i="2"/>
  <c r="AJ185" i="2" s="1"/>
  <c r="AI189" i="2" s="1"/>
  <c r="AG133" i="2"/>
  <c r="Z186" i="2"/>
  <c r="Z191" i="2" s="1"/>
  <c r="Z185" i="2"/>
  <c r="AA185" i="2" s="1"/>
  <c r="Z189" i="2" s="1"/>
  <c r="Z192" i="2" s="1"/>
  <c r="AF186" i="2"/>
  <c r="AF185" i="2"/>
  <c r="AG185" i="2" s="1"/>
  <c r="AF189" i="2" s="1"/>
  <c r="AU186" i="2"/>
  <c r="AU185" i="2"/>
  <c r="AV185" i="2" s="1"/>
  <c r="AU189" i="2" s="1"/>
  <c r="AC89" i="2"/>
  <c r="AG144" i="2"/>
  <c r="AR186" i="2"/>
  <c r="AR185" i="2"/>
  <c r="AS185" i="2" s="1"/>
  <c r="AR189" i="2" s="1"/>
  <c r="BG186" i="2"/>
  <c r="BG185" i="2"/>
  <c r="BH185" i="2" s="1"/>
  <c r="BG189" i="2" s="1"/>
  <c r="AC111" i="2"/>
  <c r="AL186" i="2"/>
  <c r="AL185" i="2"/>
  <c r="AM185" i="2" s="1"/>
  <c r="AL189" i="2" s="1"/>
  <c r="AX186" i="2"/>
  <c r="AX185" i="2"/>
  <c r="AY185" i="2" s="1"/>
  <c r="AX189" i="2" s="1"/>
  <c r="AC186" i="2"/>
  <c r="AC191" i="2" s="1"/>
  <c r="AC185" i="2"/>
  <c r="AD185" i="2" s="1"/>
  <c r="AC189" i="2" s="1"/>
  <c r="AC192" i="2" s="1"/>
  <c r="BD186" i="2"/>
  <c r="BD185" i="2"/>
  <c r="BE185" i="2" s="1"/>
  <c r="BD189" i="2" s="1"/>
  <c r="AC100" i="2"/>
  <c r="BA186" i="2"/>
  <c r="BA185" i="2"/>
  <c r="BB185" i="2" s="1"/>
  <c r="BA189" i="2" s="1"/>
  <c r="AO186" i="2"/>
  <c r="AO185" i="2"/>
  <c r="AP185" i="2" s="1"/>
  <c r="AO189" i="2" s="1"/>
  <c r="AG100" i="2"/>
  <c r="AC147" i="2"/>
  <c r="AC148" i="2"/>
  <c r="AG122" i="2"/>
  <c r="AG111" i="2"/>
  <c r="AC93" i="2"/>
  <c r="AC92" i="2"/>
  <c r="AC126" i="2"/>
  <c r="AC125" i="2"/>
  <c r="AC114" i="2"/>
  <c r="AC115" i="2"/>
  <c r="AE111" i="2"/>
  <c r="AE89" i="2"/>
  <c r="AE100" i="2"/>
  <c r="AE122" i="2"/>
  <c r="AG89" i="2"/>
  <c r="AC104" i="2"/>
  <c r="AC103" i="2"/>
  <c r="AC136" i="2"/>
  <c r="AC137" i="2"/>
  <c r="Q186" i="2"/>
  <c r="Q191" i="2" s="1"/>
  <c r="H186" i="2"/>
  <c r="H191" i="2" s="1"/>
  <c r="K186" i="2"/>
  <c r="K191" i="2" s="1"/>
  <c r="T186" i="2"/>
  <c r="T191" i="2" s="1"/>
  <c r="N186" i="2"/>
  <c r="N191" i="2" s="1"/>
  <c r="AJ81" i="2"/>
  <c r="AJ82" i="2" s="1"/>
  <c r="T185" i="2"/>
  <c r="U185" i="2" s="1"/>
  <c r="K185" i="2"/>
  <c r="L185" i="2" s="1"/>
  <c r="Q185" i="2"/>
  <c r="R185" i="2" s="1"/>
  <c r="H185" i="2"/>
  <c r="I185" i="2" s="1"/>
  <c r="N185" i="2"/>
  <c r="O185" i="2" s="1"/>
  <c r="E197" i="2"/>
  <c r="AI81" i="2"/>
  <c r="AI82" i="2" s="1"/>
  <c r="AH83" i="2"/>
  <c r="AN52" i="2"/>
  <c r="AQ55" i="2"/>
  <c r="AQ54" i="2"/>
  <c r="AI102" i="2" l="1"/>
  <c r="AI99" i="2"/>
  <c r="AI91" i="2"/>
  <c r="AI88" i="2"/>
  <c r="AI113" i="2"/>
  <c r="AI110" i="2"/>
  <c r="AI124" i="2"/>
  <c r="AI121" i="2"/>
  <c r="AF188" i="2"/>
  <c r="AF144" i="2"/>
  <c r="AF133" i="2"/>
  <c r="AF111" i="2"/>
  <c r="AF147" i="2"/>
  <c r="AF192" i="2"/>
  <c r="AF191" i="2"/>
  <c r="AC171" i="2"/>
  <c r="J14" i="3" s="1"/>
  <c r="AF100" i="2"/>
  <c r="AF89" i="2"/>
  <c r="AF169" i="2"/>
  <c r="AF166" i="2"/>
  <c r="AF170" i="2"/>
  <c r="AF158" i="2"/>
  <c r="AF155" i="2"/>
  <c r="AF159" i="2"/>
  <c r="AC160" i="2"/>
  <c r="J13" i="3" s="1"/>
  <c r="AC182" i="2"/>
  <c r="J15" i="3" s="1"/>
  <c r="Y199" i="2"/>
  <c r="M199" i="2"/>
  <c r="X199" i="2"/>
  <c r="L199" i="2"/>
  <c r="K199" i="2" s="1"/>
  <c r="I199" i="2"/>
  <c r="H199" i="2" s="1"/>
  <c r="V199" i="2"/>
  <c r="J199" i="2"/>
  <c r="U199" i="2"/>
  <c r="AG199" i="2"/>
  <c r="AE199" i="2"/>
  <c r="S199" i="2"/>
  <c r="AD199" i="2"/>
  <c r="R199" i="2"/>
  <c r="P199" i="2"/>
  <c r="O199" i="2"/>
  <c r="N199" i="2" s="1"/>
  <c r="AB199" i="2"/>
  <c r="AA199" i="2"/>
  <c r="Z199" i="2" s="1"/>
  <c r="AF180" i="2"/>
  <c r="AF177" i="2"/>
  <c r="AF181" i="2"/>
  <c r="AF122" i="2"/>
  <c r="AK81" i="2"/>
  <c r="AM81" i="2" s="1"/>
  <c r="AF93" i="2"/>
  <c r="AF148" i="2"/>
  <c r="AC127" i="2"/>
  <c r="J10" i="3" s="1"/>
  <c r="AC105" i="2"/>
  <c r="J8" i="3" s="1"/>
  <c r="AC116" i="2"/>
  <c r="J9" i="3" s="1"/>
  <c r="AC138" i="2"/>
  <c r="J11" i="3" s="1"/>
  <c r="AC94" i="2"/>
  <c r="J7" i="3" s="1"/>
  <c r="AC149" i="2"/>
  <c r="J12" i="3" s="1"/>
  <c r="AF114" i="2"/>
  <c r="AF115" i="2"/>
  <c r="AF137" i="2"/>
  <c r="AF136" i="2"/>
  <c r="AF92" i="2"/>
  <c r="AF125" i="2"/>
  <c r="AF126" i="2"/>
  <c r="AF103" i="2"/>
  <c r="AF104" i="2"/>
  <c r="W193" i="2"/>
  <c r="H16" i="3" s="1"/>
  <c r="Z193" i="2"/>
  <c r="I16" i="3" s="1"/>
  <c r="K189" i="2"/>
  <c r="K192" i="2" s="1"/>
  <c r="K193" i="2" s="1"/>
  <c r="D16" i="3" s="1"/>
  <c r="N189" i="2"/>
  <c r="N192" i="2" s="1"/>
  <c r="N193" i="2" s="1"/>
  <c r="E16" i="3" s="1"/>
  <c r="Q189" i="2"/>
  <c r="Q192" i="2" s="1"/>
  <c r="Q193" i="2" s="1"/>
  <c r="F16" i="3" s="1"/>
  <c r="T189" i="2"/>
  <c r="T192" i="2" s="1"/>
  <c r="T193" i="2" s="1"/>
  <c r="G16" i="3" s="1"/>
  <c r="H189" i="2"/>
  <c r="H192" i="2" s="1"/>
  <c r="H193" i="2" s="1"/>
  <c r="C16" i="3" s="1"/>
  <c r="AC193" i="2"/>
  <c r="J16" i="3" s="1"/>
  <c r="BS195" i="2"/>
  <c r="BG195" i="2"/>
  <c r="BH195" i="2" s="1"/>
  <c r="AU195" i="2"/>
  <c r="AV195" i="2" s="1"/>
  <c r="AI195" i="2"/>
  <c r="AJ195" i="2" s="1"/>
  <c r="W195" i="2"/>
  <c r="X195" i="2" s="1"/>
  <c r="K195" i="2"/>
  <c r="L195" i="2" s="1"/>
  <c r="CB195" i="2"/>
  <c r="BP195" i="2"/>
  <c r="BD195" i="2"/>
  <c r="BE195" i="2" s="1"/>
  <c r="AR195" i="2"/>
  <c r="AS195" i="2" s="1"/>
  <c r="AF195" i="2"/>
  <c r="AG195" i="2" s="1"/>
  <c r="T195" i="2"/>
  <c r="U195" i="2" s="1"/>
  <c r="H195" i="2"/>
  <c r="I195" i="2" s="1"/>
  <c r="BY195" i="2"/>
  <c r="BM195" i="2"/>
  <c r="BA195" i="2"/>
  <c r="BB195" i="2" s="1"/>
  <c r="AO195" i="2"/>
  <c r="AP195" i="2" s="1"/>
  <c r="AC195" i="2"/>
  <c r="AD195" i="2" s="1"/>
  <c r="Q195" i="2"/>
  <c r="R195" i="2" s="1"/>
  <c r="Q197" i="2" s="1"/>
  <c r="N195" i="2"/>
  <c r="O195" i="2" s="1"/>
  <c r="AL195" i="2"/>
  <c r="AM195" i="2" s="1"/>
  <c r="BV195" i="2"/>
  <c r="AX195" i="2"/>
  <c r="AY195" i="2" s="1"/>
  <c r="Z195" i="2"/>
  <c r="AA195" i="2" s="1"/>
  <c r="BJ195" i="2"/>
  <c r="E199" i="2"/>
  <c r="AK82" i="2"/>
  <c r="AJ83" i="2"/>
  <c r="AH89" i="2" s="1"/>
  <c r="AN54" i="2"/>
  <c r="AQ57" i="2"/>
  <c r="AQ56" i="2"/>
  <c r="AF149" i="2" l="1"/>
  <c r="T199" i="2"/>
  <c r="AF199" i="2"/>
  <c r="Q199" i="2"/>
  <c r="W199" i="2"/>
  <c r="AC199" i="2"/>
  <c r="AF193" i="2"/>
  <c r="BP196" i="2"/>
  <c r="BQ196" i="2" s="1"/>
  <c r="BP200" i="2" s="1"/>
  <c r="BQ195" i="2"/>
  <c r="BP197" i="2" s="1"/>
  <c r="BN195" i="2"/>
  <c r="BM197" i="2" s="1"/>
  <c r="BM196" i="2"/>
  <c r="BN196" i="2" s="1"/>
  <c r="BM200" i="2" s="1"/>
  <c r="CC195" i="2"/>
  <c r="CB197" i="2" s="1"/>
  <c r="CB196" i="2"/>
  <c r="CC196" i="2" s="1"/>
  <c r="CB200" i="2" s="1"/>
  <c r="BV196" i="2"/>
  <c r="BW196" i="2" s="1"/>
  <c r="BV200" i="2" s="1"/>
  <c r="BW195" i="2"/>
  <c r="BV197" i="2" s="1"/>
  <c r="BY196" i="2"/>
  <c r="BZ196" i="2" s="1"/>
  <c r="BY200" i="2" s="1"/>
  <c r="BZ195" i="2"/>
  <c r="BY197" i="2" s="1"/>
  <c r="BJ196" i="2"/>
  <c r="BK196" i="2" s="1"/>
  <c r="BJ200" i="2" s="1"/>
  <c r="BK195" i="2"/>
  <c r="BJ197" i="2" s="1"/>
  <c r="BS196" i="2"/>
  <c r="BT196" i="2" s="1"/>
  <c r="BS200" i="2" s="1"/>
  <c r="BT195" i="2"/>
  <c r="BS197" i="2" s="1"/>
  <c r="AF160" i="2"/>
  <c r="K13" i="3" s="1"/>
  <c r="AF182" i="2"/>
  <c r="K15" i="3" s="1"/>
  <c r="AJ166" i="2"/>
  <c r="AH199" i="2"/>
  <c r="AH166" i="2"/>
  <c r="AJ155" i="2"/>
  <c r="AH155" i="2"/>
  <c r="AF171" i="2"/>
  <c r="K14" i="3" s="1"/>
  <c r="AJ199" i="2"/>
  <c r="AJ188" i="2"/>
  <c r="AH188" i="2"/>
  <c r="AJ177" i="2"/>
  <c r="AH177" i="2"/>
  <c r="AC197" i="2"/>
  <c r="AC202" i="2" s="1"/>
  <c r="AC196" i="2"/>
  <c r="AD196" i="2" s="1"/>
  <c r="AC200" i="2" s="1"/>
  <c r="AC203" i="2" s="1"/>
  <c r="W197" i="2"/>
  <c r="W202" i="2" s="1"/>
  <c r="W196" i="2"/>
  <c r="X196" i="2" s="1"/>
  <c r="W200" i="2" s="1"/>
  <c r="W203" i="2" s="1"/>
  <c r="AO197" i="2"/>
  <c r="AO196" i="2"/>
  <c r="AP196" i="2" s="1"/>
  <c r="AO200" i="2" s="1"/>
  <c r="AR197" i="2"/>
  <c r="AR196" i="2"/>
  <c r="AS196" i="2" s="1"/>
  <c r="AR200" i="2" s="1"/>
  <c r="AI197" i="2"/>
  <c r="AI196" i="2"/>
  <c r="AJ196" i="2" s="1"/>
  <c r="AI200" i="2" s="1"/>
  <c r="AL81" i="2"/>
  <c r="AL82" i="2" s="1"/>
  <c r="Z197" i="2"/>
  <c r="Z202" i="2" s="1"/>
  <c r="Z196" i="2"/>
  <c r="AA196" i="2" s="1"/>
  <c r="Z200" i="2" s="1"/>
  <c r="Z203" i="2" s="1"/>
  <c r="BA197" i="2"/>
  <c r="BA196" i="2"/>
  <c r="BB196" i="2" s="1"/>
  <c r="BA200" i="2" s="1"/>
  <c r="BD197" i="2"/>
  <c r="BD196" i="2"/>
  <c r="BE196" i="2" s="1"/>
  <c r="BD200" i="2" s="1"/>
  <c r="AU197" i="2"/>
  <c r="AU196" i="2"/>
  <c r="AV196" i="2" s="1"/>
  <c r="AU200" i="2" s="1"/>
  <c r="AF197" i="2"/>
  <c r="AF202" i="2" s="1"/>
  <c r="AF196" i="2"/>
  <c r="AG196" i="2" s="1"/>
  <c r="AF200" i="2" s="1"/>
  <c r="AF203" i="2" s="1"/>
  <c r="AX197" i="2"/>
  <c r="AX196" i="2"/>
  <c r="AY196" i="2" s="1"/>
  <c r="AX200" i="2" s="1"/>
  <c r="BG197" i="2"/>
  <c r="BG196" i="2"/>
  <c r="BH196" i="2" s="1"/>
  <c r="BG200" i="2" s="1"/>
  <c r="AH133" i="2"/>
  <c r="AL197" i="2"/>
  <c r="AL196" i="2"/>
  <c r="AM196" i="2" s="1"/>
  <c r="AL200" i="2" s="1"/>
  <c r="AJ144" i="2"/>
  <c r="AJ133" i="2"/>
  <c r="AH144" i="2"/>
  <c r="AF94" i="2"/>
  <c r="K7" i="3" s="1"/>
  <c r="AF127" i="2"/>
  <c r="K10" i="3" s="1"/>
  <c r="Q202" i="2"/>
  <c r="AF138" i="2"/>
  <c r="K11" i="3" s="1"/>
  <c r="AH122" i="2"/>
  <c r="AF105" i="2"/>
  <c r="K8" i="3" s="1"/>
  <c r="AF116" i="2"/>
  <c r="K9" i="3" s="1"/>
  <c r="AJ122" i="2"/>
  <c r="AJ111" i="2"/>
  <c r="AJ100" i="2"/>
  <c r="AJ89" i="2"/>
  <c r="AI92" i="2" s="1"/>
  <c r="AH111" i="2"/>
  <c r="AH100" i="2"/>
  <c r="H197" i="2"/>
  <c r="H202" i="2" s="1"/>
  <c r="K197" i="2"/>
  <c r="K202" i="2" s="1"/>
  <c r="N197" i="2"/>
  <c r="N202" i="2" s="1"/>
  <c r="T197" i="2"/>
  <c r="T202" i="2" s="1"/>
  <c r="H196" i="2"/>
  <c r="I196" i="2" s="1"/>
  <c r="Q196" i="2"/>
  <c r="R196" i="2" s="1"/>
  <c r="T196" i="2"/>
  <c r="U196" i="2" s="1"/>
  <c r="T200" i="2" s="1"/>
  <c r="T203" i="2" s="1"/>
  <c r="K196" i="2"/>
  <c r="L196" i="2" s="1"/>
  <c r="N196" i="2"/>
  <c r="O196" i="2" s="1"/>
  <c r="E208" i="2"/>
  <c r="AK83" i="2"/>
  <c r="K12" i="3"/>
  <c r="K16" i="3"/>
  <c r="AM82" i="2"/>
  <c r="AN81" i="2"/>
  <c r="AN56" i="2"/>
  <c r="AQ59" i="2"/>
  <c r="AQ58" i="2"/>
  <c r="AL91" i="2" l="1"/>
  <c r="AL88" i="2"/>
  <c r="AL99" i="2"/>
  <c r="AL124" i="2"/>
  <c r="AL121" i="2"/>
  <c r="AL113" i="2"/>
  <c r="AL110" i="2"/>
  <c r="AL102" i="2"/>
  <c r="AI133" i="2"/>
  <c r="AI93" i="2"/>
  <c r="AI94" i="2" s="1"/>
  <c r="L7" i="3" s="1"/>
  <c r="AI203" i="2"/>
  <c r="AI202" i="2"/>
  <c r="AI89" i="2"/>
  <c r="AI100" i="2"/>
  <c r="AI144" i="2"/>
  <c r="AI199" i="2"/>
  <c r="AI111" i="2"/>
  <c r="AI177" i="2"/>
  <c r="AI180" i="2"/>
  <c r="AI181" i="2"/>
  <c r="AI155" i="2"/>
  <c r="AI158" i="2"/>
  <c r="AI159" i="2"/>
  <c r="AI188" i="2"/>
  <c r="AI192" i="2"/>
  <c r="AI191" i="2"/>
  <c r="Y210" i="2"/>
  <c r="AE210" i="2"/>
  <c r="S210" i="2"/>
  <c r="AA210" i="2"/>
  <c r="L210" i="2"/>
  <c r="K210" i="2" s="1"/>
  <c r="X210" i="2"/>
  <c r="J210" i="2"/>
  <c r="U210" i="2"/>
  <c r="V210" i="2"/>
  <c r="I210" i="2"/>
  <c r="H210" i="2" s="1"/>
  <c r="AJ210" i="2"/>
  <c r="AH210" i="2"/>
  <c r="R210" i="2"/>
  <c r="AG210" i="2"/>
  <c r="P210" i="2"/>
  <c r="AD210" i="2"/>
  <c r="O210" i="2"/>
  <c r="M210" i="2"/>
  <c r="AB210" i="2"/>
  <c r="AI166" i="2"/>
  <c r="AI170" i="2"/>
  <c r="AI169" i="2"/>
  <c r="AI147" i="2"/>
  <c r="AI125" i="2"/>
  <c r="AI122" i="2"/>
  <c r="AI126" i="2"/>
  <c r="AI104" i="2"/>
  <c r="AI103" i="2"/>
  <c r="AI115" i="2"/>
  <c r="AI114" i="2"/>
  <c r="AI137" i="2"/>
  <c r="AI136" i="2"/>
  <c r="AI148" i="2"/>
  <c r="Z204" i="2"/>
  <c r="I17" i="3" s="1"/>
  <c r="AC204" i="2"/>
  <c r="J17" i="3" s="1"/>
  <c r="T204" i="2"/>
  <c r="G17" i="3" s="1"/>
  <c r="N200" i="2"/>
  <c r="N203" i="2" s="1"/>
  <c r="N204" i="2" s="1"/>
  <c r="E17" i="3" s="1"/>
  <c r="Q200" i="2"/>
  <c r="Q203" i="2" s="1"/>
  <c r="Q204" i="2" s="1"/>
  <c r="F17" i="3" s="1"/>
  <c r="K200" i="2"/>
  <c r="K203" i="2" s="1"/>
  <c r="K204" i="2" s="1"/>
  <c r="D17" i="3" s="1"/>
  <c r="AF204" i="2"/>
  <c r="K17" i="3" s="1"/>
  <c r="H200" i="2"/>
  <c r="H203" i="2" s="1"/>
  <c r="H204" i="2" s="1"/>
  <c r="C17" i="3" s="1"/>
  <c r="W204" i="2"/>
  <c r="H17" i="3" s="1"/>
  <c r="CB206" i="2"/>
  <c r="BP206" i="2"/>
  <c r="BD206" i="2"/>
  <c r="BE206" i="2" s="1"/>
  <c r="AR206" i="2"/>
  <c r="AS206" i="2" s="1"/>
  <c r="AF206" i="2"/>
  <c r="AG206" i="2" s="1"/>
  <c r="T206" i="2"/>
  <c r="U206" i="2" s="1"/>
  <c r="H206" i="2"/>
  <c r="I206" i="2" s="1"/>
  <c r="BY206" i="2"/>
  <c r="BM206" i="2"/>
  <c r="BA206" i="2"/>
  <c r="BB206" i="2" s="1"/>
  <c r="AO206" i="2"/>
  <c r="AP206" i="2" s="1"/>
  <c r="AC206" i="2"/>
  <c r="AD206" i="2" s="1"/>
  <c r="Q206" i="2"/>
  <c r="R206" i="2" s="1"/>
  <c r="BV206" i="2"/>
  <c r="BJ206" i="2"/>
  <c r="AX206" i="2"/>
  <c r="AY206" i="2" s="1"/>
  <c r="AL206" i="2"/>
  <c r="AM206" i="2" s="1"/>
  <c r="Z206" i="2"/>
  <c r="AA206" i="2" s="1"/>
  <c r="N206" i="2"/>
  <c r="O206" i="2" s="1"/>
  <c r="BS206" i="2"/>
  <c r="AU206" i="2"/>
  <c r="AV206" i="2" s="1"/>
  <c r="W206" i="2"/>
  <c r="X206" i="2" s="1"/>
  <c r="BG206" i="2"/>
  <c r="BH206" i="2" s="1"/>
  <c r="K206" i="2"/>
  <c r="L206" i="2" s="1"/>
  <c r="AI206" i="2"/>
  <c r="AJ206" i="2" s="1"/>
  <c r="E210" i="2"/>
  <c r="AN82" i="2"/>
  <c r="AM83" i="2"/>
  <c r="AK133" i="2" s="1"/>
  <c r="AP81" i="2"/>
  <c r="AO81" i="2"/>
  <c r="AO82" i="2" s="1"/>
  <c r="AN58" i="2"/>
  <c r="AS61" i="2"/>
  <c r="AS62" i="2" s="1"/>
  <c r="AQ60" i="2"/>
  <c r="AO91" i="2" l="1"/>
  <c r="AO124" i="2"/>
  <c r="AO121" i="2"/>
  <c r="AO113" i="2"/>
  <c r="AO110" i="2"/>
  <c r="AO102" i="2"/>
  <c r="AO99" i="2"/>
  <c r="AO88" i="2"/>
  <c r="Z210" i="2"/>
  <c r="Q210" i="2"/>
  <c r="N210" i="2"/>
  <c r="AI204" i="2"/>
  <c r="T210" i="2"/>
  <c r="W210" i="2"/>
  <c r="AC210" i="2"/>
  <c r="AF210" i="2"/>
  <c r="BT206" i="2"/>
  <c r="BS208" i="2" s="1"/>
  <c r="BS207" i="2"/>
  <c r="BT207" i="2" s="1"/>
  <c r="BS211" i="2" s="1"/>
  <c r="BN206" i="2"/>
  <c r="BM208" i="2" s="1"/>
  <c r="BM207" i="2"/>
  <c r="BN207" i="2" s="1"/>
  <c r="BM211" i="2" s="1"/>
  <c r="CB207" i="2"/>
  <c r="CC207" i="2" s="1"/>
  <c r="CB211" i="2" s="1"/>
  <c r="CC206" i="2"/>
  <c r="CB208" i="2" s="1"/>
  <c r="BZ206" i="2"/>
  <c r="BY208" i="2" s="1"/>
  <c r="BY207" i="2"/>
  <c r="BZ207" i="2" s="1"/>
  <c r="BY211" i="2" s="1"/>
  <c r="AI210" i="2"/>
  <c r="BJ207" i="2"/>
  <c r="BK207" i="2" s="1"/>
  <c r="BJ211" i="2" s="1"/>
  <c r="BK206" i="2"/>
  <c r="BJ208" i="2" s="1"/>
  <c r="BQ206" i="2"/>
  <c r="BP208" i="2" s="1"/>
  <c r="BP207" i="2"/>
  <c r="BQ207" i="2" s="1"/>
  <c r="BP211" i="2" s="1"/>
  <c r="BW206" i="2"/>
  <c r="BV208" i="2" s="1"/>
  <c r="BV207" i="2"/>
  <c r="BW207" i="2" s="1"/>
  <c r="BV211" i="2" s="1"/>
  <c r="AI160" i="2"/>
  <c r="L13" i="3" s="1"/>
  <c r="AK210" i="2"/>
  <c r="AM166" i="2"/>
  <c r="AI171" i="2"/>
  <c r="AK166" i="2"/>
  <c r="AI193" i="2"/>
  <c r="AI127" i="2"/>
  <c r="L10" i="3" s="1"/>
  <c r="AM210" i="2"/>
  <c r="AK199" i="2"/>
  <c r="AM155" i="2"/>
  <c r="AM199" i="2"/>
  <c r="AK155" i="2"/>
  <c r="AM188" i="2"/>
  <c r="AK188" i="2"/>
  <c r="AI182" i="2"/>
  <c r="L15" i="3" s="1"/>
  <c r="AI149" i="2"/>
  <c r="L12" i="3" s="1"/>
  <c r="AM177" i="2"/>
  <c r="AK177" i="2"/>
  <c r="BD208" i="2"/>
  <c r="BD207" i="2"/>
  <c r="BE207" i="2" s="1"/>
  <c r="BD211" i="2" s="1"/>
  <c r="BA208" i="2"/>
  <c r="BA207" i="2"/>
  <c r="BB207" i="2" s="1"/>
  <c r="BA211" i="2" s="1"/>
  <c r="AO208" i="2"/>
  <c r="AO207" i="2"/>
  <c r="AP207" i="2" s="1"/>
  <c r="AO211" i="2" s="1"/>
  <c r="AX208" i="2"/>
  <c r="AX207" i="2"/>
  <c r="AY207" i="2" s="1"/>
  <c r="AX211" i="2" s="1"/>
  <c r="BG208" i="2"/>
  <c r="BG207" i="2"/>
  <c r="BH207" i="2" s="1"/>
  <c r="BG211" i="2" s="1"/>
  <c r="AI208" i="2"/>
  <c r="AI213" i="2" s="1"/>
  <c r="AI207" i="2"/>
  <c r="AJ207" i="2" s="1"/>
  <c r="AI211" i="2" s="1"/>
  <c r="AI214" i="2" s="1"/>
  <c r="AL208" i="2"/>
  <c r="AL207" i="2"/>
  <c r="AM207" i="2" s="1"/>
  <c r="AL211" i="2" s="1"/>
  <c r="AM144" i="2"/>
  <c r="AM133" i="2"/>
  <c r="AL133" i="2" s="1"/>
  <c r="W208" i="2"/>
  <c r="W213" i="2" s="1"/>
  <c r="W207" i="2"/>
  <c r="X207" i="2" s="1"/>
  <c r="W211" i="2" s="1"/>
  <c r="W214" i="2" s="1"/>
  <c r="AU208" i="2"/>
  <c r="AU207" i="2"/>
  <c r="AV207" i="2" s="1"/>
  <c r="AU211" i="2" s="1"/>
  <c r="Z208" i="2"/>
  <c r="Z213" i="2" s="1"/>
  <c r="Z207" i="2"/>
  <c r="AA207" i="2" s="1"/>
  <c r="Z211" i="2" s="1"/>
  <c r="Z214" i="2" s="1"/>
  <c r="AF208" i="2"/>
  <c r="AF213" i="2" s="1"/>
  <c r="AF207" i="2"/>
  <c r="AG207" i="2" s="1"/>
  <c r="AF211" i="2" s="1"/>
  <c r="AF214" i="2" s="1"/>
  <c r="AC208" i="2"/>
  <c r="AC213" i="2" s="1"/>
  <c r="AC207" i="2"/>
  <c r="AD207" i="2" s="1"/>
  <c r="AC211" i="2" s="1"/>
  <c r="AC214" i="2" s="1"/>
  <c r="AR208" i="2"/>
  <c r="AR207" i="2"/>
  <c r="AS207" i="2" s="1"/>
  <c r="AR211" i="2" s="1"/>
  <c r="AK144" i="2"/>
  <c r="AK111" i="2"/>
  <c r="AI116" i="2"/>
  <c r="L9" i="3" s="1"/>
  <c r="AI138" i="2"/>
  <c r="L11" i="3" s="1"/>
  <c r="AI105" i="2"/>
  <c r="L8" i="3" s="1"/>
  <c r="AK100" i="2"/>
  <c r="AM122" i="2"/>
  <c r="AK89" i="2"/>
  <c r="AM89" i="2"/>
  <c r="AM100" i="2"/>
  <c r="AK122" i="2"/>
  <c r="AM111" i="2"/>
  <c r="H208" i="2"/>
  <c r="H213" i="2" s="1"/>
  <c r="K208" i="2"/>
  <c r="K213" i="2" s="1"/>
  <c r="Q208" i="2"/>
  <c r="Q213" i="2" s="1"/>
  <c r="N208" i="2"/>
  <c r="N213" i="2" s="1"/>
  <c r="T208" i="2"/>
  <c r="T213" i="2" s="1"/>
  <c r="Q207" i="2"/>
  <c r="R207" i="2" s="1"/>
  <c r="T207" i="2"/>
  <c r="U207" i="2" s="1"/>
  <c r="T211" i="2" s="1"/>
  <c r="T214" i="2" s="1"/>
  <c r="N207" i="2"/>
  <c r="O207" i="2" s="1"/>
  <c r="K207" i="2"/>
  <c r="L207" i="2" s="1"/>
  <c r="H207" i="2"/>
  <c r="I207" i="2" s="1"/>
  <c r="H211" i="2" s="1"/>
  <c r="H214" i="2" s="1"/>
  <c r="E219" i="2"/>
  <c r="AN83" i="2"/>
  <c r="L14" i="3"/>
  <c r="L17" i="3"/>
  <c r="L16" i="3"/>
  <c r="AP82" i="2"/>
  <c r="AQ81" i="2"/>
  <c r="AP62" i="2"/>
  <c r="AN60" i="2"/>
  <c r="AL170" i="2" l="1"/>
  <c r="AL144" i="2"/>
  <c r="AL100" i="2"/>
  <c r="AL213" i="2"/>
  <c r="AL214" i="2"/>
  <c r="AL89" i="2"/>
  <c r="AL122" i="2"/>
  <c r="AL210" i="2"/>
  <c r="AL166" i="2"/>
  <c r="AL169" i="2"/>
  <c r="AL188" i="2"/>
  <c r="AL191" i="2"/>
  <c r="AL192" i="2"/>
  <c r="AL155" i="2"/>
  <c r="AL159" i="2"/>
  <c r="AL158" i="2"/>
  <c r="AL181" i="2"/>
  <c r="AL177" i="2"/>
  <c r="AL180" i="2"/>
  <c r="AL202" i="2"/>
  <c r="AL199" i="2"/>
  <c r="AL203" i="2"/>
  <c r="AJ221" i="2"/>
  <c r="X221" i="2"/>
  <c r="L221" i="2"/>
  <c r="K221" i="2" s="1"/>
  <c r="AD221" i="2"/>
  <c r="R221" i="2"/>
  <c r="AH221" i="2"/>
  <c r="AG221" i="2"/>
  <c r="P221" i="2"/>
  <c r="AE221" i="2"/>
  <c r="O221" i="2"/>
  <c r="N221" i="2" s="1"/>
  <c r="J221" i="2"/>
  <c r="AB221" i="2"/>
  <c r="M221" i="2"/>
  <c r="AA221" i="2"/>
  <c r="Y221" i="2"/>
  <c r="I221" i="2"/>
  <c r="H221" i="2" s="1"/>
  <c r="AM221" i="2"/>
  <c r="V221" i="2"/>
  <c r="AK221" i="2"/>
  <c r="U221" i="2"/>
  <c r="S221" i="2"/>
  <c r="AL114" i="2"/>
  <c r="AL111" i="2"/>
  <c r="AL115" i="2"/>
  <c r="T215" i="2"/>
  <c r="G18" i="3" s="1"/>
  <c r="AL147" i="2"/>
  <c r="AL148" i="2"/>
  <c r="AL93" i="2"/>
  <c r="AL92" i="2"/>
  <c r="AL137" i="2"/>
  <c r="AL136" i="2"/>
  <c r="AL103" i="2"/>
  <c r="AL104" i="2"/>
  <c r="AL126" i="2"/>
  <c r="AL125" i="2"/>
  <c r="W215" i="2"/>
  <c r="H18" i="3" s="1"/>
  <c r="AI215" i="2"/>
  <c r="L18" i="3" s="1"/>
  <c r="AF215" i="2"/>
  <c r="K18" i="3" s="1"/>
  <c r="K211" i="2"/>
  <c r="K214" i="2" s="1"/>
  <c r="K215" i="2" s="1"/>
  <c r="D18" i="3" s="1"/>
  <c r="AC215" i="2"/>
  <c r="J18" i="3" s="1"/>
  <c r="Z215" i="2"/>
  <c r="I18" i="3" s="1"/>
  <c r="H215" i="2"/>
  <c r="C18" i="3" s="1"/>
  <c r="N211" i="2"/>
  <c r="N214" i="2" s="1"/>
  <c r="N215" i="2" s="1"/>
  <c r="E18" i="3" s="1"/>
  <c r="Q211" i="2"/>
  <c r="Q214" i="2" s="1"/>
  <c r="Q215" i="2" s="1"/>
  <c r="F18" i="3" s="1"/>
  <c r="BY217" i="2"/>
  <c r="BM217" i="2"/>
  <c r="BA217" i="2"/>
  <c r="BB217" i="2" s="1"/>
  <c r="AO217" i="2"/>
  <c r="AP217" i="2" s="1"/>
  <c r="AC217" i="2"/>
  <c r="AD217" i="2" s="1"/>
  <c r="Q217" i="2"/>
  <c r="R217" i="2" s="1"/>
  <c r="BV217" i="2"/>
  <c r="BJ217" i="2"/>
  <c r="AX217" i="2"/>
  <c r="AY217" i="2" s="1"/>
  <c r="AL217" i="2"/>
  <c r="AM217" i="2" s="1"/>
  <c r="Z217" i="2"/>
  <c r="AA217" i="2" s="1"/>
  <c r="N217" i="2"/>
  <c r="O217" i="2" s="1"/>
  <c r="BS217" i="2"/>
  <c r="BG217" i="2"/>
  <c r="BH217" i="2" s="1"/>
  <c r="AU217" i="2"/>
  <c r="AV217" i="2" s="1"/>
  <c r="AI217" i="2"/>
  <c r="AJ217" i="2" s="1"/>
  <c r="W217" i="2"/>
  <c r="X217" i="2" s="1"/>
  <c r="K217" i="2"/>
  <c r="L217" i="2" s="1"/>
  <c r="AR217" i="2"/>
  <c r="AS217" i="2" s="1"/>
  <c r="CB217" i="2"/>
  <c r="T217" i="2"/>
  <c r="U217" i="2" s="1"/>
  <c r="H217" i="2"/>
  <c r="I217" i="2" s="1"/>
  <c r="BD217" i="2"/>
  <c r="BE217" i="2" s="1"/>
  <c r="AF217" i="2"/>
  <c r="AG217" i="2" s="1"/>
  <c r="BP217" i="2"/>
  <c r="E221" i="2"/>
  <c r="AQ82" i="2"/>
  <c r="AP83" i="2"/>
  <c r="AN133" i="2" s="1"/>
  <c r="AR81" i="2"/>
  <c r="AR82" i="2" s="1"/>
  <c r="AS81" i="2"/>
  <c r="AR124" i="2" l="1"/>
  <c r="AR121" i="2"/>
  <c r="AR113" i="2"/>
  <c r="AR110" i="2"/>
  <c r="AR102" i="2"/>
  <c r="AR99" i="2"/>
  <c r="AR91" i="2"/>
  <c r="AR88" i="2"/>
  <c r="W221" i="2"/>
  <c r="Q221" i="2"/>
  <c r="T221" i="2"/>
  <c r="Z221" i="2"/>
  <c r="AF221" i="2"/>
  <c r="AC221" i="2"/>
  <c r="AL171" i="2"/>
  <c r="AL221" i="2"/>
  <c r="AL215" i="2"/>
  <c r="M18" i="3" s="1"/>
  <c r="AI221" i="2"/>
  <c r="BW217" i="2"/>
  <c r="BV219" i="2" s="1"/>
  <c r="BV218" i="2"/>
  <c r="BW218" i="2" s="1"/>
  <c r="BV222" i="2" s="1"/>
  <c r="BY218" i="2"/>
  <c r="BZ218" i="2" s="1"/>
  <c r="BY222" i="2" s="1"/>
  <c r="BZ217" i="2"/>
  <c r="BY219" i="2" s="1"/>
  <c r="BT217" i="2"/>
  <c r="BS219" i="2" s="1"/>
  <c r="BS218" i="2"/>
  <c r="BT218" i="2" s="1"/>
  <c r="BS222" i="2" s="1"/>
  <c r="BK217" i="2"/>
  <c r="BJ219" i="2" s="1"/>
  <c r="BJ218" i="2"/>
  <c r="BK218" i="2" s="1"/>
  <c r="BJ222" i="2" s="1"/>
  <c r="CC217" i="2"/>
  <c r="CB219" i="2" s="1"/>
  <c r="CB218" i="2"/>
  <c r="CC218" i="2" s="1"/>
  <c r="CB222" i="2" s="1"/>
  <c r="BQ217" i="2"/>
  <c r="BP219" i="2" s="1"/>
  <c r="BP218" i="2"/>
  <c r="BQ218" i="2" s="1"/>
  <c r="BP222" i="2" s="1"/>
  <c r="BN217" i="2"/>
  <c r="BM219" i="2" s="1"/>
  <c r="BM218" i="2"/>
  <c r="BN218" i="2" s="1"/>
  <c r="BM222" i="2" s="1"/>
  <c r="AL182" i="2"/>
  <c r="M15" i="3" s="1"/>
  <c r="AN210" i="2"/>
  <c r="AL204" i="2"/>
  <c r="M17" i="3" s="1"/>
  <c r="AP210" i="2"/>
  <c r="AP166" i="2"/>
  <c r="AN221" i="2"/>
  <c r="AN166" i="2"/>
  <c r="AL160" i="2"/>
  <c r="M13" i="3" s="1"/>
  <c r="AP199" i="2"/>
  <c r="AP155" i="2"/>
  <c r="AN199" i="2"/>
  <c r="AN155" i="2"/>
  <c r="AP188" i="2"/>
  <c r="AP221" i="2"/>
  <c r="AN188" i="2"/>
  <c r="AL193" i="2"/>
  <c r="M16" i="3" s="1"/>
  <c r="AN177" i="2"/>
  <c r="AP177" i="2"/>
  <c r="AR219" i="2"/>
  <c r="AR218" i="2"/>
  <c r="AS218" i="2" s="1"/>
  <c r="AR222" i="2" s="1"/>
  <c r="Z219" i="2"/>
  <c r="Z224" i="2" s="1"/>
  <c r="Z218" i="2"/>
  <c r="AA218" i="2" s="1"/>
  <c r="Z222" i="2" s="1"/>
  <c r="Z225" i="2" s="1"/>
  <c r="AO219" i="2"/>
  <c r="AO218" i="2"/>
  <c r="AP218" i="2" s="1"/>
  <c r="AO222" i="2" s="1"/>
  <c r="AL219" i="2"/>
  <c r="AL224" i="2" s="1"/>
  <c r="AL218" i="2"/>
  <c r="AM218" i="2" s="1"/>
  <c r="AL222" i="2" s="1"/>
  <c r="AL225" i="2" s="1"/>
  <c r="BA219" i="2"/>
  <c r="BA218" i="2"/>
  <c r="BB218" i="2" s="1"/>
  <c r="BA222" i="2" s="1"/>
  <c r="W219" i="2"/>
  <c r="W224" i="2" s="1"/>
  <c r="W218" i="2"/>
  <c r="X218" i="2" s="1"/>
  <c r="W222" i="2" s="1"/>
  <c r="W225" i="2" s="1"/>
  <c r="AI219" i="2"/>
  <c r="AI224" i="2" s="1"/>
  <c r="AI218" i="2"/>
  <c r="AJ218" i="2" s="1"/>
  <c r="AI222" i="2" s="1"/>
  <c r="AI225" i="2" s="1"/>
  <c r="BD219" i="2"/>
  <c r="BD218" i="2"/>
  <c r="BE218" i="2" s="1"/>
  <c r="BD222" i="2" s="1"/>
  <c r="AU219" i="2"/>
  <c r="AU218" i="2"/>
  <c r="AV218" i="2" s="1"/>
  <c r="AU222" i="2" s="1"/>
  <c r="AP133" i="2"/>
  <c r="AO133" i="2" s="1"/>
  <c r="AP144" i="2"/>
  <c r="AX219" i="2"/>
  <c r="AX218" i="2"/>
  <c r="AY218" i="2" s="1"/>
  <c r="AX222" i="2" s="1"/>
  <c r="AF219" i="2"/>
  <c r="AF224" i="2" s="1"/>
  <c r="AF218" i="2"/>
  <c r="AG218" i="2" s="1"/>
  <c r="AF222" i="2" s="1"/>
  <c r="AF225" i="2" s="1"/>
  <c r="AN144" i="2"/>
  <c r="BG219" i="2"/>
  <c r="BG218" i="2"/>
  <c r="BH218" i="2" s="1"/>
  <c r="BG222" i="2" s="1"/>
  <c r="AC219" i="2"/>
  <c r="AC224" i="2" s="1"/>
  <c r="AC218" i="2"/>
  <c r="AD218" i="2" s="1"/>
  <c r="AC222" i="2" s="1"/>
  <c r="AC225" i="2" s="1"/>
  <c r="AL116" i="2"/>
  <c r="M9" i="3" s="1"/>
  <c r="AL94" i="2"/>
  <c r="M7" i="3" s="1"/>
  <c r="AL138" i="2"/>
  <c r="M11" i="3" s="1"/>
  <c r="AL149" i="2"/>
  <c r="M12" i="3" s="1"/>
  <c r="AL105" i="2"/>
  <c r="M8" i="3" s="1"/>
  <c r="AN100" i="2"/>
  <c r="AL127" i="2"/>
  <c r="M10" i="3" s="1"/>
  <c r="AP89" i="2"/>
  <c r="AN89" i="2"/>
  <c r="AP111" i="2"/>
  <c r="AN122" i="2"/>
  <c r="AP122" i="2"/>
  <c r="AN111" i="2"/>
  <c r="AO111" i="2" s="1"/>
  <c r="AP100" i="2"/>
  <c r="T219" i="2"/>
  <c r="T224" i="2" s="1"/>
  <c r="H219" i="2"/>
  <c r="H224" i="2" s="1"/>
  <c r="K219" i="2"/>
  <c r="K224" i="2" s="1"/>
  <c r="Q219" i="2"/>
  <c r="Q224" i="2" s="1"/>
  <c r="N219" i="2"/>
  <c r="N224" i="2" s="1"/>
  <c r="N218" i="2"/>
  <c r="O218" i="2" s="1"/>
  <c r="Q218" i="2"/>
  <c r="R218" i="2" s="1"/>
  <c r="K218" i="2"/>
  <c r="L218" i="2" s="1"/>
  <c r="K222" i="2" s="1"/>
  <c r="K225" i="2" s="1"/>
  <c r="H218" i="2"/>
  <c r="I218" i="2" s="1"/>
  <c r="T218" i="2"/>
  <c r="U218" i="2" s="1"/>
  <c r="E230" i="2"/>
  <c r="AQ83" i="2"/>
  <c r="M14" i="3"/>
  <c r="AS82" i="2"/>
  <c r="AT81" i="2"/>
  <c r="AO213" i="2" l="1"/>
  <c r="AO214" i="2"/>
  <c r="AO210" i="2"/>
  <c r="AO224" i="2"/>
  <c r="AO166" i="2"/>
  <c r="AO122" i="2"/>
  <c r="AO144" i="2"/>
  <c r="AO221" i="2"/>
  <c r="AO89" i="2"/>
  <c r="AO225" i="2"/>
  <c r="AO170" i="2"/>
  <c r="AO169" i="2"/>
  <c r="AO180" i="2"/>
  <c r="AO181" i="2"/>
  <c r="AO177" i="2"/>
  <c r="AO191" i="2"/>
  <c r="AO192" i="2"/>
  <c r="AO188" i="2"/>
  <c r="AO158" i="2"/>
  <c r="AO159" i="2"/>
  <c r="AO155" i="2"/>
  <c r="AO199" i="2"/>
  <c r="AO202" i="2"/>
  <c r="AO203" i="2"/>
  <c r="AH232" i="2"/>
  <c r="V232" i="2"/>
  <c r="J232" i="2"/>
  <c r="AN232" i="2"/>
  <c r="AB232" i="2"/>
  <c r="P232" i="2"/>
  <c r="AP232" i="2"/>
  <c r="Y232" i="2"/>
  <c r="I232" i="2"/>
  <c r="H232" i="2" s="1"/>
  <c r="AM232" i="2"/>
  <c r="X232" i="2"/>
  <c r="AK232" i="2"/>
  <c r="U232" i="2"/>
  <c r="R232" i="2"/>
  <c r="Q232" i="2" s="1"/>
  <c r="AJ232" i="2"/>
  <c r="S232" i="2"/>
  <c r="AG232" i="2"/>
  <c r="AE232" i="2"/>
  <c r="O232" i="2"/>
  <c r="AD232" i="2"/>
  <c r="M232" i="2"/>
  <c r="AA232" i="2"/>
  <c r="L232" i="2"/>
  <c r="K232" i="2" s="1"/>
  <c r="AO215" i="2"/>
  <c r="K226" i="2"/>
  <c r="D19" i="3" s="1"/>
  <c r="AO103" i="2"/>
  <c r="AO100" i="2"/>
  <c r="AO104" i="2"/>
  <c r="AO93" i="2"/>
  <c r="AO92" i="2"/>
  <c r="AO136" i="2"/>
  <c r="AO137" i="2"/>
  <c r="AO148" i="2"/>
  <c r="AO147" i="2"/>
  <c r="AO114" i="2"/>
  <c r="AO115" i="2"/>
  <c r="AO126" i="2"/>
  <c r="AO125" i="2"/>
  <c r="AC226" i="2"/>
  <c r="J19" i="3" s="1"/>
  <c r="H222" i="2"/>
  <c r="H225" i="2" s="1"/>
  <c r="H226" i="2" s="1"/>
  <c r="C19" i="3" s="1"/>
  <c r="T222" i="2"/>
  <c r="T225" i="2" s="1"/>
  <c r="T226" i="2" s="1"/>
  <c r="G19" i="3" s="1"/>
  <c r="W226" i="2"/>
  <c r="H19" i="3" s="1"/>
  <c r="AL226" i="2"/>
  <c r="M19" i="3" s="1"/>
  <c r="AI226" i="2"/>
  <c r="L19" i="3" s="1"/>
  <c r="AF226" i="2"/>
  <c r="K19" i="3" s="1"/>
  <c r="Z226" i="2"/>
  <c r="I19" i="3" s="1"/>
  <c r="N222" i="2"/>
  <c r="N225" i="2" s="1"/>
  <c r="N226" i="2" s="1"/>
  <c r="E19" i="3" s="1"/>
  <c r="Q222" i="2"/>
  <c r="Q225" i="2" s="1"/>
  <c r="Q226" i="2" s="1"/>
  <c r="F19" i="3" s="1"/>
  <c r="BY228" i="2"/>
  <c r="BM228" i="2"/>
  <c r="BA228" i="2"/>
  <c r="BB228" i="2" s="1"/>
  <c r="AO228" i="2"/>
  <c r="AP228" i="2" s="1"/>
  <c r="AC228" i="2"/>
  <c r="AD228" i="2" s="1"/>
  <c r="Q228" i="2"/>
  <c r="R228" i="2" s="1"/>
  <c r="Q230" i="2" s="1"/>
  <c r="BV228" i="2"/>
  <c r="BJ228" i="2"/>
  <c r="AX228" i="2"/>
  <c r="AY228" i="2" s="1"/>
  <c r="AL228" i="2"/>
  <c r="AM228" i="2" s="1"/>
  <c r="Z228" i="2"/>
  <c r="AA228" i="2" s="1"/>
  <c r="N228" i="2"/>
  <c r="O228" i="2" s="1"/>
  <c r="BS228" i="2"/>
  <c r="BG228" i="2"/>
  <c r="BH228" i="2" s="1"/>
  <c r="AU228" i="2"/>
  <c r="AV228" i="2" s="1"/>
  <c r="AI228" i="2"/>
  <c r="AJ228" i="2" s="1"/>
  <c r="W228" i="2"/>
  <c r="X228" i="2" s="1"/>
  <c r="K228" i="2"/>
  <c r="L228" i="2" s="1"/>
  <c r="CB228" i="2"/>
  <c r="BP228" i="2"/>
  <c r="BD228" i="2"/>
  <c r="BE228" i="2" s="1"/>
  <c r="AR228" i="2"/>
  <c r="AS228" i="2" s="1"/>
  <c r="AF228" i="2"/>
  <c r="AG228" i="2" s="1"/>
  <c r="T228" i="2"/>
  <c r="U228" i="2" s="1"/>
  <c r="H228" i="2"/>
  <c r="I228" i="2" s="1"/>
  <c r="E232" i="2"/>
  <c r="AT82" i="2"/>
  <c r="N18" i="3"/>
  <c r="AS83" i="2"/>
  <c r="AQ144" i="2" s="1"/>
  <c r="AV81" i="2"/>
  <c r="AU81" i="2"/>
  <c r="AU82" i="2" s="1"/>
  <c r="AU124" i="2" l="1"/>
  <c r="AU121" i="2"/>
  <c r="AU113" i="2"/>
  <c r="AU110" i="2"/>
  <c r="AU102" i="2"/>
  <c r="AU99" i="2"/>
  <c r="AU91" i="2"/>
  <c r="AU88" i="2"/>
  <c r="W232" i="2"/>
  <c r="T232" i="2"/>
  <c r="N232" i="2"/>
  <c r="AC232" i="2"/>
  <c r="AF232" i="2"/>
  <c r="Z232" i="2"/>
  <c r="AO226" i="2"/>
  <c r="N19" i="3" s="1"/>
  <c r="AI232" i="2"/>
  <c r="AL232" i="2"/>
  <c r="AO232" i="2"/>
  <c r="AO171" i="2"/>
  <c r="N14" i="3" s="1"/>
  <c r="CC228" i="2"/>
  <c r="CB230" i="2" s="1"/>
  <c r="CB229" i="2"/>
  <c r="CC229" i="2" s="1"/>
  <c r="CB233" i="2" s="1"/>
  <c r="BM229" i="2"/>
  <c r="BN229" i="2" s="1"/>
  <c r="BM233" i="2" s="1"/>
  <c r="BN228" i="2"/>
  <c r="BM230" i="2" s="1"/>
  <c r="BZ228" i="2"/>
  <c r="BY230" i="2" s="1"/>
  <c r="BY229" i="2"/>
  <c r="BZ229" i="2" s="1"/>
  <c r="BY233" i="2" s="1"/>
  <c r="BV229" i="2"/>
  <c r="BW229" i="2" s="1"/>
  <c r="BV233" i="2" s="1"/>
  <c r="BW228" i="2"/>
  <c r="BV230" i="2" s="1"/>
  <c r="BS229" i="2"/>
  <c r="BT229" i="2" s="1"/>
  <c r="BS233" i="2" s="1"/>
  <c r="BT228" i="2"/>
  <c r="BS230" i="2" s="1"/>
  <c r="BK228" i="2"/>
  <c r="BJ230" i="2" s="1"/>
  <c r="BJ229" i="2"/>
  <c r="BK229" i="2" s="1"/>
  <c r="BJ233" i="2" s="1"/>
  <c r="BP229" i="2"/>
  <c r="BQ229" i="2" s="1"/>
  <c r="BP233" i="2" s="1"/>
  <c r="BQ228" i="2"/>
  <c r="BP230" i="2" s="1"/>
  <c r="AO105" i="2"/>
  <c r="N8" i="3" s="1"/>
  <c r="AQ188" i="2"/>
  <c r="AQ155" i="2"/>
  <c r="AS232" i="2"/>
  <c r="AQ199" i="2"/>
  <c r="AR203" i="2" s="1"/>
  <c r="AS188" i="2"/>
  <c r="AO204" i="2"/>
  <c r="N17" i="3" s="1"/>
  <c r="AO193" i="2"/>
  <c r="N16" i="3" s="1"/>
  <c r="AS221" i="2"/>
  <c r="AS177" i="2"/>
  <c r="AQ221" i="2"/>
  <c r="AQ177" i="2"/>
  <c r="AQ232" i="2"/>
  <c r="AR232" i="2" s="1"/>
  <c r="AS210" i="2"/>
  <c r="AS166" i="2"/>
  <c r="AO182" i="2"/>
  <c r="N15" i="3" s="1"/>
  <c r="AQ210" i="2"/>
  <c r="AQ166" i="2"/>
  <c r="AO160" i="2"/>
  <c r="N13" i="3" s="1"/>
  <c r="AS199" i="2"/>
  <c r="AS155" i="2"/>
  <c r="Z230" i="2"/>
  <c r="Z235" i="2" s="1"/>
  <c r="Z229" i="2"/>
  <c r="AA229" i="2" s="1"/>
  <c r="Z233" i="2" s="1"/>
  <c r="Z236" i="2" s="1"/>
  <c r="BA230" i="2"/>
  <c r="BA229" i="2"/>
  <c r="BB229" i="2" s="1"/>
  <c r="BA233" i="2" s="1"/>
  <c r="AL230" i="2"/>
  <c r="AL235" i="2" s="1"/>
  <c r="AL229" i="2"/>
  <c r="AM229" i="2" s="1"/>
  <c r="AL233" i="2" s="1"/>
  <c r="AL236" i="2" s="1"/>
  <c r="AF230" i="2"/>
  <c r="AF235" i="2" s="1"/>
  <c r="AF229" i="2"/>
  <c r="AG229" i="2" s="1"/>
  <c r="AF233" i="2" s="1"/>
  <c r="AF236" i="2" s="1"/>
  <c r="AI230" i="2"/>
  <c r="AI235" i="2" s="1"/>
  <c r="AI229" i="2"/>
  <c r="AJ229" i="2" s="1"/>
  <c r="AI233" i="2" s="1"/>
  <c r="AI236" i="2" s="1"/>
  <c r="W230" i="2"/>
  <c r="W235" i="2" s="1"/>
  <c r="W229" i="2"/>
  <c r="X229" i="2" s="1"/>
  <c r="W233" i="2" s="1"/>
  <c r="W236" i="2" s="1"/>
  <c r="AR230" i="2"/>
  <c r="AR229" i="2"/>
  <c r="AS229" i="2" s="1"/>
  <c r="AR233" i="2" s="1"/>
  <c r="AU230" i="2"/>
  <c r="AU229" i="2"/>
  <c r="AV229" i="2" s="1"/>
  <c r="AU233" i="2" s="1"/>
  <c r="BD230" i="2"/>
  <c r="BD229" i="2"/>
  <c r="BE229" i="2" s="1"/>
  <c r="BD233" i="2" s="1"/>
  <c r="BG230" i="2"/>
  <c r="BG229" i="2"/>
  <c r="BH229" i="2" s="1"/>
  <c r="BG233" i="2" s="1"/>
  <c r="AX230" i="2"/>
  <c r="AX229" i="2"/>
  <c r="AY229" i="2" s="1"/>
  <c r="AX233" i="2" s="1"/>
  <c r="AC230" i="2"/>
  <c r="AC235" i="2" s="1"/>
  <c r="AC229" i="2"/>
  <c r="AD229" i="2" s="1"/>
  <c r="AC233" i="2" s="1"/>
  <c r="AC236" i="2" s="1"/>
  <c r="AQ100" i="2"/>
  <c r="AS144" i="2"/>
  <c r="AR144" i="2" s="1"/>
  <c r="AS133" i="2"/>
  <c r="AO230" i="2"/>
  <c r="AO235" i="2" s="1"/>
  <c r="AO229" i="2"/>
  <c r="AP229" i="2" s="1"/>
  <c r="AO233" i="2" s="1"/>
  <c r="AO236" i="2" s="1"/>
  <c r="AQ133" i="2"/>
  <c r="AR133" i="2" s="1"/>
  <c r="Q235" i="2"/>
  <c r="AO138" i="2"/>
  <c r="N11" i="3" s="1"/>
  <c r="AO149" i="2"/>
  <c r="N12" i="3" s="1"/>
  <c r="AO127" i="2"/>
  <c r="N10" i="3" s="1"/>
  <c r="AO94" i="2"/>
  <c r="N7" i="3" s="1"/>
  <c r="AS111" i="2"/>
  <c r="AO116" i="2"/>
  <c r="N9" i="3" s="1"/>
  <c r="AQ89" i="2"/>
  <c r="AS89" i="2"/>
  <c r="AS122" i="2"/>
  <c r="AQ122" i="2"/>
  <c r="AR122" i="2" s="1"/>
  <c r="AS100" i="2"/>
  <c r="AQ111" i="2"/>
  <c r="N230" i="2"/>
  <c r="N235" i="2" s="1"/>
  <c r="H230" i="2"/>
  <c r="H235" i="2" s="1"/>
  <c r="T230" i="2"/>
  <c r="T235" i="2" s="1"/>
  <c r="K230" i="2"/>
  <c r="K235" i="2" s="1"/>
  <c r="H229" i="2"/>
  <c r="I229" i="2" s="1"/>
  <c r="Q229" i="2"/>
  <c r="R229" i="2" s="1"/>
  <c r="N229" i="2"/>
  <c r="O229" i="2" s="1"/>
  <c r="T229" i="2"/>
  <c r="U229" i="2" s="1"/>
  <c r="K229" i="2"/>
  <c r="L229" i="2" s="1"/>
  <c r="E241" i="2"/>
  <c r="AT83" i="2"/>
  <c r="AV82" i="2"/>
  <c r="AW81" i="2"/>
  <c r="AR191" i="2" l="1"/>
  <c r="AR89" i="2"/>
  <c r="AR155" i="2"/>
  <c r="AR111" i="2"/>
  <c r="AR100" i="2"/>
  <c r="AR202" i="2"/>
  <c r="AR204" i="2" s="1"/>
  <c r="O17" i="3" s="1"/>
  <c r="AR192" i="2"/>
  <c r="AR199" i="2"/>
  <c r="AR188" i="2"/>
  <c r="AR236" i="2"/>
  <c r="AR235" i="2"/>
  <c r="AR158" i="2"/>
  <c r="AR159" i="2"/>
  <c r="AR104" i="2"/>
  <c r="AR181" i="2"/>
  <c r="AR180" i="2"/>
  <c r="AR177" i="2"/>
  <c r="AR221" i="2"/>
  <c r="AR225" i="2"/>
  <c r="AR224" i="2"/>
  <c r="AS243" i="2"/>
  <c r="AG243" i="2"/>
  <c r="AF243" i="2" s="1"/>
  <c r="U243" i="2"/>
  <c r="T243" i="2" s="1"/>
  <c r="I243" i="2"/>
  <c r="H243" i="2" s="1"/>
  <c r="AM243" i="2"/>
  <c r="AA243" i="2"/>
  <c r="O243" i="2"/>
  <c r="AE243" i="2"/>
  <c r="P243" i="2"/>
  <c r="AD243" i="2"/>
  <c r="M243" i="2"/>
  <c r="AQ243" i="2"/>
  <c r="AR243" i="2" s="1"/>
  <c r="AB243" i="2"/>
  <c r="L243" i="2"/>
  <c r="K243" i="2" s="1"/>
  <c r="X243" i="2"/>
  <c r="AP243" i="2"/>
  <c r="Y243" i="2"/>
  <c r="J243" i="2"/>
  <c r="AN243" i="2"/>
  <c r="AK243" i="2"/>
  <c r="V243" i="2"/>
  <c r="AJ243" i="2"/>
  <c r="S243" i="2"/>
  <c r="AH243" i="2"/>
  <c r="AI243" i="2" s="1"/>
  <c r="R243" i="2"/>
  <c r="Q243" i="2" s="1"/>
  <c r="AR169" i="2"/>
  <c r="AR170" i="2"/>
  <c r="AR166" i="2"/>
  <c r="AR213" i="2"/>
  <c r="AR210" i="2"/>
  <c r="AR214" i="2"/>
  <c r="AR103" i="2"/>
  <c r="AR147" i="2"/>
  <c r="AR148" i="2"/>
  <c r="AR114" i="2"/>
  <c r="AR115" i="2"/>
  <c r="AR93" i="2"/>
  <c r="AR92" i="2"/>
  <c r="AR136" i="2"/>
  <c r="AR137" i="2"/>
  <c r="AR126" i="2"/>
  <c r="AR125" i="2"/>
  <c r="AO237" i="2"/>
  <c r="N20" i="3" s="1"/>
  <c r="N233" i="2"/>
  <c r="N236" i="2" s="1"/>
  <c r="N237" i="2" s="1"/>
  <c r="E20" i="3" s="1"/>
  <c r="Q233" i="2"/>
  <c r="Q236" i="2" s="1"/>
  <c r="Q237" i="2" s="1"/>
  <c r="F20" i="3" s="1"/>
  <c r="K233" i="2"/>
  <c r="K236" i="2" s="1"/>
  <c r="K237" i="2" s="1"/>
  <c r="D20" i="3" s="1"/>
  <c r="AF237" i="2"/>
  <c r="K20" i="3" s="1"/>
  <c r="AI237" i="2"/>
  <c r="L20" i="3" s="1"/>
  <c r="AL237" i="2"/>
  <c r="M20" i="3" s="1"/>
  <c r="H233" i="2"/>
  <c r="H236" i="2" s="1"/>
  <c r="H237" i="2" s="1"/>
  <c r="C20" i="3" s="1"/>
  <c r="T233" i="2"/>
  <c r="T236" i="2" s="1"/>
  <c r="T237" i="2" s="1"/>
  <c r="G20" i="3" s="1"/>
  <c r="Z237" i="2"/>
  <c r="I20" i="3" s="1"/>
  <c r="AC237" i="2"/>
  <c r="J20" i="3" s="1"/>
  <c r="W237" i="2"/>
  <c r="H20" i="3" s="1"/>
  <c r="BV239" i="2"/>
  <c r="BJ239" i="2"/>
  <c r="AX239" i="2"/>
  <c r="AY239" i="2" s="1"/>
  <c r="AL239" i="2"/>
  <c r="AM239" i="2" s="1"/>
  <c r="Z239" i="2"/>
  <c r="AA239" i="2" s="1"/>
  <c r="N239" i="2"/>
  <c r="O239" i="2" s="1"/>
  <c r="N241" i="2" s="1"/>
  <c r="BS239" i="2"/>
  <c r="BG239" i="2"/>
  <c r="BH239" i="2" s="1"/>
  <c r="AU239" i="2"/>
  <c r="AV239" i="2" s="1"/>
  <c r="AI239" i="2"/>
  <c r="AJ239" i="2" s="1"/>
  <c r="W239" i="2"/>
  <c r="X239" i="2" s="1"/>
  <c r="K239" i="2"/>
  <c r="L239" i="2" s="1"/>
  <c r="CB239" i="2"/>
  <c r="BP239" i="2"/>
  <c r="BD239" i="2"/>
  <c r="BE239" i="2" s="1"/>
  <c r="AR239" i="2"/>
  <c r="AS239" i="2" s="1"/>
  <c r="AF239" i="2"/>
  <c r="AG239" i="2" s="1"/>
  <c r="T239" i="2"/>
  <c r="U239" i="2" s="1"/>
  <c r="H239" i="2"/>
  <c r="I239" i="2" s="1"/>
  <c r="BY239" i="2"/>
  <c r="BM239" i="2"/>
  <c r="BA239" i="2"/>
  <c r="BB239" i="2" s="1"/>
  <c r="AO239" i="2"/>
  <c r="AP239" i="2" s="1"/>
  <c r="AC239" i="2"/>
  <c r="AD239" i="2" s="1"/>
  <c r="Q239" i="2"/>
  <c r="R239" i="2" s="1"/>
  <c r="E243" i="2"/>
  <c r="AW82" i="2"/>
  <c r="AV83" i="2"/>
  <c r="AV100" i="2" s="1"/>
  <c r="AX81" i="2"/>
  <c r="AX82" i="2" s="1"/>
  <c r="AY81" i="2"/>
  <c r="AX91" i="2" l="1"/>
  <c r="AX124" i="2"/>
  <c r="AX121" i="2"/>
  <c r="AX113" i="2"/>
  <c r="AX110" i="2"/>
  <c r="AX102" i="2"/>
  <c r="AX99" i="2"/>
  <c r="AX88" i="2"/>
  <c r="AC243" i="2"/>
  <c r="W243" i="2"/>
  <c r="N243" i="2"/>
  <c r="AR237" i="2"/>
  <c r="Z243" i="2"/>
  <c r="AR193" i="2"/>
  <c r="AR160" i="2"/>
  <c r="AR105" i="2"/>
  <c r="AO243" i="2"/>
  <c r="AR182" i="2"/>
  <c r="AL243" i="2"/>
  <c r="BJ240" i="2"/>
  <c r="BK240" i="2" s="1"/>
  <c r="BJ244" i="2" s="1"/>
  <c r="BK239" i="2"/>
  <c r="BJ241" i="2" s="1"/>
  <c r="BW239" i="2"/>
  <c r="BV241" i="2" s="1"/>
  <c r="BV240" i="2"/>
  <c r="BW240" i="2" s="1"/>
  <c r="BV244" i="2" s="1"/>
  <c r="BY240" i="2"/>
  <c r="BZ240" i="2" s="1"/>
  <c r="BY244" i="2" s="1"/>
  <c r="BZ239" i="2"/>
  <c r="BY241" i="2" s="1"/>
  <c r="BT239" i="2"/>
  <c r="BS241" i="2" s="1"/>
  <c r="BS240" i="2"/>
  <c r="BT240" i="2" s="1"/>
  <c r="BS244" i="2" s="1"/>
  <c r="BQ239" i="2"/>
  <c r="BP241" i="2" s="1"/>
  <c r="BP240" i="2"/>
  <c r="BQ240" i="2" s="1"/>
  <c r="BP244" i="2" s="1"/>
  <c r="BM240" i="2"/>
  <c r="BN240" i="2" s="1"/>
  <c r="BM244" i="2" s="1"/>
  <c r="BN239" i="2"/>
  <c r="BM241" i="2" s="1"/>
  <c r="CB240" i="2"/>
  <c r="CC240" i="2" s="1"/>
  <c r="CB244" i="2" s="1"/>
  <c r="CC239" i="2"/>
  <c r="CB241" i="2" s="1"/>
  <c r="AR226" i="2"/>
  <c r="O19" i="3" s="1"/>
  <c r="AT210" i="2"/>
  <c r="AU214" i="2" s="1"/>
  <c r="AV166" i="2"/>
  <c r="AV243" i="2"/>
  <c r="AV210" i="2"/>
  <c r="AT166" i="2"/>
  <c r="AR171" i="2"/>
  <c r="O14" i="3" s="1"/>
  <c r="AT199" i="2"/>
  <c r="AV155" i="2"/>
  <c r="AV199" i="2"/>
  <c r="AT155" i="2"/>
  <c r="AT243" i="2"/>
  <c r="AU243" i="2" s="1"/>
  <c r="AT232" i="2"/>
  <c r="AT188" i="2"/>
  <c r="AV232" i="2"/>
  <c r="AV188" i="2"/>
  <c r="AT221" i="2"/>
  <c r="AT177" i="2"/>
  <c r="AR215" i="2"/>
  <c r="O18" i="3" s="1"/>
  <c r="AV221" i="2"/>
  <c r="AV177" i="2"/>
  <c r="BA241" i="2"/>
  <c r="BA240" i="2"/>
  <c r="BB240" i="2" s="1"/>
  <c r="BA244" i="2" s="1"/>
  <c r="Z241" i="2"/>
  <c r="Z246" i="2" s="1"/>
  <c r="Z240" i="2"/>
  <c r="AA240" i="2" s="1"/>
  <c r="Z244" i="2" s="1"/>
  <c r="Z247" i="2" s="1"/>
  <c r="BD241" i="2"/>
  <c r="BD240" i="2"/>
  <c r="BE240" i="2" s="1"/>
  <c r="BD244" i="2" s="1"/>
  <c r="AL241" i="2"/>
  <c r="AL246" i="2" s="1"/>
  <c r="AL240" i="2"/>
  <c r="AM240" i="2" s="1"/>
  <c r="AL244" i="2" s="1"/>
  <c r="AL247" i="2" s="1"/>
  <c r="W241" i="2"/>
  <c r="W246" i="2" s="1"/>
  <c r="W240" i="2"/>
  <c r="X240" i="2" s="1"/>
  <c r="W244" i="2" s="1"/>
  <c r="W247" i="2" s="1"/>
  <c r="AX241" i="2"/>
  <c r="AX240" i="2"/>
  <c r="AY240" i="2" s="1"/>
  <c r="AX244" i="2" s="1"/>
  <c r="AT144" i="2"/>
  <c r="AU144" i="2" s="1"/>
  <c r="AI241" i="2"/>
  <c r="AI246" i="2" s="1"/>
  <c r="AI240" i="2"/>
  <c r="AJ240" i="2" s="1"/>
  <c r="AI244" i="2" s="1"/>
  <c r="AI247" i="2" s="1"/>
  <c r="AT133" i="2"/>
  <c r="AU133" i="2" s="1"/>
  <c r="AO241" i="2"/>
  <c r="AO246" i="2" s="1"/>
  <c r="AO240" i="2"/>
  <c r="AP240" i="2" s="1"/>
  <c r="AO244" i="2" s="1"/>
  <c r="AO247" i="2" s="1"/>
  <c r="AF241" i="2"/>
  <c r="AF246" i="2" s="1"/>
  <c r="AF240" i="2"/>
  <c r="AG240" i="2" s="1"/>
  <c r="AF244" i="2" s="1"/>
  <c r="AF247" i="2" s="1"/>
  <c r="AU241" i="2"/>
  <c r="AU240" i="2"/>
  <c r="AV240" i="2" s="1"/>
  <c r="AU244" i="2" s="1"/>
  <c r="AV144" i="2"/>
  <c r="AC241" i="2"/>
  <c r="AC246" i="2" s="1"/>
  <c r="AC240" i="2"/>
  <c r="AD240" i="2" s="1"/>
  <c r="AC244" i="2" s="1"/>
  <c r="AC247" i="2" s="1"/>
  <c r="AR241" i="2"/>
  <c r="AR246" i="2" s="1"/>
  <c r="AR240" i="2"/>
  <c r="AS240" i="2" s="1"/>
  <c r="AR244" i="2" s="1"/>
  <c r="AR247" i="2" s="1"/>
  <c r="BG241" i="2"/>
  <c r="BG240" i="2"/>
  <c r="BH240" i="2" s="1"/>
  <c r="BG244" i="2" s="1"/>
  <c r="AV133" i="2"/>
  <c r="AR94" i="2"/>
  <c r="O7" i="3" s="1"/>
  <c r="AR138" i="2"/>
  <c r="O11" i="3" s="1"/>
  <c r="AR127" i="2"/>
  <c r="O10" i="3" s="1"/>
  <c r="AR149" i="2"/>
  <c r="O12" i="3" s="1"/>
  <c r="AR116" i="2"/>
  <c r="O9" i="3" s="1"/>
  <c r="AT89" i="2"/>
  <c r="AU89" i="2" s="1"/>
  <c r="AV111" i="2"/>
  <c r="AV122" i="2"/>
  <c r="AT122" i="2"/>
  <c r="AU122" i="2" s="1"/>
  <c r="AV89" i="2"/>
  <c r="AT111" i="2"/>
  <c r="AU111" i="2" s="1"/>
  <c r="AT100" i="2"/>
  <c r="AU100" i="2" s="1"/>
  <c r="H241" i="2"/>
  <c r="H246" i="2" s="1"/>
  <c r="Q241" i="2"/>
  <c r="Q246" i="2" s="1"/>
  <c r="T241" i="2"/>
  <c r="T246" i="2" s="1"/>
  <c r="K241" i="2"/>
  <c r="K246" i="2" s="1"/>
  <c r="N246" i="2"/>
  <c r="H240" i="2"/>
  <c r="I240" i="2" s="1"/>
  <c r="H244" i="2" s="1"/>
  <c r="H247" i="2" s="1"/>
  <c r="T240" i="2"/>
  <c r="U240" i="2" s="1"/>
  <c r="Q240" i="2"/>
  <c r="R240" i="2" s="1"/>
  <c r="N240" i="2"/>
  <c r="O240" i="2" s="1"/>
  <c r="K240" i="2"/>
  <c r="L240" i="2" s="1"/>
  <c r="E252" i="2"/>
  <c r="AW83" i="2"/>
  <c r="O8" i="3"/>
  <c r="O16" i="3"/>
  <c r="O20" i="3"/>
  <c r="O15" i="3"/>
  <c r="O13" i="3"/>
  <c r="AY82" i="2"/>
  <c r="AZ81" i="2"/>
  <c r="AU247" i="2" l="1"/>
  <c r="AU246" i="2"/>
  <c r="AU213" i="2"/>
  <c r="AU215" i="2" s="1"/>
  <c r="AU210" i="2"/>
  <c r="AU235" i="2"/>
  <c r="AU232" i="2"/>
  <c r="AU236" i="2"/>
  <c r="AU188" i="2"/>
  <c r="AU192" i="2"/>
  <c r="AU191" i="2"/>
  <c r="AU199" i="2"/>
  <c r="AU203" i="2"/>
  <c r="AU202" i="2"/>
  <c r="AU155" i="2"/>
  <c r="AU158" i="2"/>
  <c r="AU159" i="2"/>
  <c r="AU177" i="2"/>
  <c r="AU180" i="2"/>
  <c r="AU181" i="2"/>
  <c r="AU224" i="2"/>
  <c r="AU225" i="2"/>
  <c r="AU221" i="2"/>
  <c r="AU169" i="2"/>
  <c r="AU166" i="2"/>
  <c r="AU170" i="2"/>
  <c r="AQ254" i="2"/>
  <c r="AE254" i="2"/>
  <c r="S254" i="2"/>
  <c r="AK254" i="2"/>
  <c r="Y254" i="2"/>
  <c r="M254" i="2"/>
  <c r="AM254" i="2"/>
  <c r="V254" i="2"/>
  <c r="AJ254" i="2"/>
  <c r="U254" i="2"/>
  <c r="AH254" i="2"/>
  <c r="R254" i="2"/>
  <c r="O254" i="2"/>
  <c r="AV254" i="2"/>
  <c r="AG254" i="2"/>
  <c r="AF254" i="2" s="1"/>
  <c r="P254" i="2"/>
  <c r="AD254" i="2"/>
  <c r="AT254" i="2"/>
  <c r="AU254" i="2" s="1"/>
  <c r="AS254" i="2"/>
  <c r="AB254" i="2"/>
  <c r="L254" i="2"/>
  <c r="K254" i="2" s="1"/>
  <c r="AP254" i="2"/>
  <c r="AA254" i="2"/>
  <c r="J254" i="2"/>
  <c r="AN254" i="2"/>
  <c r="X254" i="2"/>
  <c r="W254" i="2" s="1"/>
  <c r="I254" i="2"/>
  <c r="H254" i="2" s="1"/>
  <c r="AU137" i="2"/>
  <c r="AU136" i="2"/>
  <c r="AU126" i="2"/>
  <c r="AU125" i="2"/>
  <c r="AU147" i="2"/>
  <c r="AU148" i="2"/>
  <c r="AU104" i="2"/>
  <c r="AU103" i="2"/>
  <c r="AU114" i="2"/>
  <c r="AU115" i="2"/>
  <c r="AU93" i="2"/>
  <c r="AU92" i="2"/>
  <c r="Z248" i="2"/>
  <c r="I21" i="3" s="1"/>
  <c r="AL248" i="2"/>
  <c r="M21" i="3" s="1"/>
  <c r="AC248" i="2"/>
  <c r="J21" i="3" s="1"/>
  <c r="AF248" i="2"/>
  <c r="K21" i="3" s="1"/>
  <c r="N244" i="2"/>
  <c r="N247" i="2" s="1"/>
  <c r="N248" i="2" s="1"/>
  <c r="E21" i="3" s="1"/>
  <c r="AR248" i="2"/>
  <c r="O21" i="3" s="1"/>
  <c r="AI248" i="2"/>
  <c r="L21" i="3" s="1"/>
  <c r="AO248" i="2"/>
  <c r="N21" i="3" s="1"/>
  <c r="W248" i="2"/>
  <c r="H21" i="3" s="1"/>
  <c r="H248" i="2"/>
  <c r="C21" i="3" s="1"/>
  <c r="Q244" i="2"/>
  <c r="Q247" i="2" s="1"/>
  <c r="Q248" i="2" s="1"/>
  <c r="F21" i="3" s="1"/>
  <c r="T244" i="2"/>
  <c r="T247" i="2" s="1"/>
  <c r="T248" i="2" s="1"/>
  <c r="G21" i="3" s="1"/>
  <c r="K244" i="2"/>
  <c r="K247" i="2" s="1"/>
  <c r="K248" i="2" s="1"/>
  <c r="D21" i="3" s="1"/>
  <c r="BV250" i="2"/>
  <c r="BJ250" i="2"/>
  <c r="AX250" i="2"/>
  <c r="AY250" i="2" s="1"/>
  <c r="AL250" i="2"/>
  <c r="AM250" i="2" s="1"/>
  <c r="Z250" i="2"/>
  <c r="AA250" i="2" s="1"/>
  <c r="N250" i="2"/>
  <c r="O250" i="2" s="1"/>
  <c r="N252" i="2" s="1"/>
  <c r="BS250" i="2"/>
  <c r="BG250" i="2"/>
  <c r="BH250" i="2" s="1"/>
  <c r="AU250" i="2"/>
  <c r="AV250" i="2" s="1"/>
  <c r="AI250" i="2"/>
  <c r="AJ250" i="2" s="1"/>
  <c r="W250" i="2"/>
  <c r="X250" i="2" s="1"/>
  <c r="K250" i="2"/>
  <c r="L250" i="2" s="1"/>
  <c r="CB250" i="2"/>
  <c r="BP250" i="2"/>
  <c r="BD250" i="2"/>
  <c r="BE250" i="2" s="1"/>
  <c r="AR250" i="2"/>
  <c r="AS250" i="2" s="1"/>
  <c r="AF250" i="2"/>
  <c r="AG250" i="2" s="1"/>
  <c r="T250" i="2"/>
  <c r="U250" i="2" s="1"/>
  <c r="H250" i="2"/>
  <c r="I250" i="2" s="1"/>
  <c r="BY250" i="2"/>
  <c r="BM250" i="2"/>
  <c r="BA250" i="2"/>
  <c r="BB250" i="2" s="1"/>
  <c r="AO250" i="2"/>
  <c r="AP250" i="2" s="1"/>
  <c r="AC250" i="2"/>
  <c r="AD250" i="2" s="1"/>
  <c r="Q250" i="2"/>
  <c r="R250" i="2" s="1"/>
  <c r="E254" i="2"/>
  <c r="AZ82" i="2"/>
  <c r="AY83" i="2"/>
  <c r="AY100" i="2" s="1"/>
  <c r="BA81" i="2"/>
  <c r="BA82" i="2" s="1"/>
  <c r="BB81" i="2"/>
  <c r="BA124" i="2" l="1"/>
  <c r="BA121" i="2"/>
  <c r="BA113" i="2"/>
  <c r="BA110" i="2"/>
  <c r="BA102" i="2"/>
  <c r="BA99" i="2"/>
  <c r="BA91" i="2"/>
  <c r="BA88" i="2"/>
  <c r="Q254" i="2"/>
  <c r="Z254" i="2"/>
  <c r="AU248" i="2"/>
  <c r="T254" i="2"/>
  <c r="N254" i="2"/>
  <c r="AC254" i="2"/>
  <c r="AR254" i="2"/>
  <c r="AO254" i="2"/>
  <c r="AU193" i="2"/>
  <c r="BZ250" i="2"/>
  <c r="BY252" i="2" s="1"/>
  <c r="BY251" i="2"/>
  <c r="BZ251" i="2" s="1"/>
  <c r="BY255" i="2" s="1"/>
  <c r="BJ251" i="2"/>
  <c r="BK251" i="2" s="1"/>
  <c r="BJ255" i="2" s="1"/>
  <c r="BK250" i="2"/>
  <c r="BJ252" i="2" s="1"/>
  <c r="BV251" i="2"/>
  <c r="BW251" i="2" s="1"/>
  <c r="BV255" i="2" s="1"/>
  <c r="BW250" i="2"/>
  <c r="BV252" i="2" s="1"/>
  <c r="AL254" i="2"/>
  <c r="BS251" i="2"/>
  <c r="BT251" i="2" s="1"/>
  <c r="BS255" i="2" s="1"/>
  <c r="BT250" i="2"/>
  <c r="BS252" i="2" s="1"/>
  <c r="AI254" i="2"/>
  <c r="BQ250" i="2"/>
  <c r="BP252" i="2" s="1"/>
  <c r="BP251" i="2"/>
  <c r="BQ251" i="2" s="1"/>
  <c r="BP255" i="2" s="1"/>
  <c r="BM251" i="2"/>
  <c r="BN251" i="2" s="1"/>
  <c r="BM255" i="2" s="1"/>
  <c r="BN250" i="2"/>
  <c r="BM252" i="2" s="1"/>
  <c r="CC250" i="2"/>
  <c r="CB252" i="2" s="1"/>
  <c r="CB251" i="2"/>
  <c r="CC251" i="2" s="1"/>
  <c r="CB255" i="2" s="1"/>
  <c r="AU138" i="2"/>
  <c r="P11" i="3" s="1"/>
  <c r="AY210" i="2"/>
  <c r="AY166" i="2"/>
  <c r="AU204" i="2"/>
  <c r="AW210" i="2"/>
  <c r="AW166" i="2"/>
  <c r="AW254" i="2"/>
  <c r="AX254" i="2" s="1"/>
  <c r="AU182" i="2"/>
  <c r="P15" i="3" s="1"/>
  <c r="AW243" i="2"/>
  <c r="AW199" i="2"/>
  <c r="AW155" i="2"/>
  <c r="AY243" i="2"/>
  <c r="AY199" i="2"/>
  <c r="AY155" i="2"/>
  <c r="AW232" i="2"/>
  <c r="AY188" i="2"/>
  <c r="AY254" i="2"/>
  <c r="AU171" i="2"/>
  <c r="P14" i="3" s="1"/>
  <c r="AU160" i="2"/>
  <c r="P13" i="3" s="1"/>
  <c r="AY232" i="2"/>
  <c r="AW188" i="2"/>
  <c r="AY221" i="2"/>
  <c r="AY177" i="2"/>
  <c r="AU237" i="2"/>
  <c r="P20" i="3" s="1"/>
  <c r="AW221" i="2"/>
  <c r="AW177" i="2"/>
  <c r="AU226" i="2"/>
  <c r="P19" i="3" s="1"/>
  <c r="Z252" i="2"/>
  <c r="Z257" i="2" s="1"/>
  <c r="Z251" i="2"/>
  <c r="AA251" i="2" s="1"/>
  <c r="Z255" i="2" s="1"/>
  <c r="Z258" i="2" s="1"/>
  <c r="AL252" i="2"/>
  <c r="AL257" i="2" s="1"/>
  <c r="AL251" i="2"/>
  <c r="AM251" i="2" s="1"/>
  <c r="AL255" i="2" s="1"/>
  <c r="AL258" i="2" s="1"/>
  <c r="W252" i="2"/>
  <c r="W257" i="2" s="1"/>
  <c r="W251" i="2"/>
  <c r="X251" i="2" s="1"/>
  <c r="W255" i="2" s="1"/>
  <c r="W258" i="2" s="1"/>
  <c r="AX252" i="2"/>
  <c r="AX251" i="2"/>
  <c r="AY251" i="2" s="1"/>
  <c r="AX255" i="2" s="1"/>
  <c r="AY144" i="2"/>
  <c r="AI252" i="2"/>
  <c r="AI257" i="2" s="1"/>
  <c r="AI251" i="2"/>
  <c r="AJ251" i="2" s="1"/>
  <c r="AI255" i="2" s="1"/>
  <c r="AI258" i="2" s="1"/>
  <c r="AY133" i="2"/>
  <c r="AF252" i="2"/>
  <c r="AF257" i="2" s="1"/>
  <c r="AF251" i="2"/>
  <c r="AG251" i="2" s="1"/>
  <c r="AF255" i="2" s="1"/>
  <c r="AF258" i="2" s="1"/>
  <c r="AU252" i="2"/>
  <c r="AU257" i="2" s="1"/>
  <c r="AU251" i="2"/>
  <c r="AV251" i="2" s="1"/>
  <c r="AU255" i="2" s="1"/>
  <c r="AU258" i="2" s="1"/>
  <c r="AC252" i="2"/>
  <c r="AC257" i="2" s="1"/>
  <c r="AC251" i="2"/>
  <c r="AD251" i="2" s="1"/>
  <c r="AC255" i="2" s="1"/>
  <c r="AC258" i="2" s="1"/>
  <c r="AR252" i="2"/>
  <c r="AR257" i="2" s="1"/>
  <c r="AR251" i="2"/>
  <c r="AS251" i="2" s="1"/>
  <c r="AR255" i="2" s="1"/>
  <c r="AR258" i="2" s="1"/>
  <c r="BG252" i="2"/>
  <c r="BG251" i="2"/>
  <c r="BH251" i="2" s="1"/>
  <c r="BG255" i="2" s="1"/>
  <c r="AW133" i="2"/>
  <c r="AX133" i="2" s="1"/>
  <c r="BA252" i="2"/>
  <c r="BA251" i="2"/>
  <c r="BB251" i="2" s="1"/>
  <c r="BA255" i="2" s="1"/>
  <c r="AO252" i="2"/>
  <c r="AO257" i="2" s="1"/>
  <c r="AO251" i="2"/>
  <c r="AP251" i="2" s="1"/>
  <c r="AO255" i="2" s="1"/>
  <c r="AO258" i="2" s="1"/>
  <c r="BD252" i="2"/>
  <c r="BD251" i="2"/>
  <c r="BE251" i="2" s="1"/>
  <c r="BD255" i="2" s="1"/>
  <c r="AW144" i="2"/>
  <c r="AX144" i="2" s="1"/>
  <c r="AU127" i="2"/>
  <c r="P10" i="3" s="1"/>
  <c r="AU94" i="2"/>
  <c r="P7" i="3" s="1"/>
  <c r="AU116" i="2"/>
  <c r="P9" i="3" s="1"/>
  <c r="AU105" i="2"/>
  <c r="P8" i="3" s="1"/>
  <c r="AU149" i="2"/>
  <c r="P12" i="3" s="1"/>
  <c r="AY122" i="2"/>
  <c r="AY89" i="2"/>
  <c r="AW89" i="2"/>
  <c r="AX89" i="2" s="1"/>
  <c r="AW122" i="2"/>
  <c r="AX122" i="2" s="1"/>
  <c r="AY111" i="2"/>
  <c r="AW111" i="2"/>
  <c r="AX111" i="2" s="1"/>
  <c r="AW100" i="2"/>
  <c r="AX100" i="2" s="1"/>
  <c r="N257" i="2"/>
  <c r="H252" i="2"/>
  <c r="H257" i="2" s="1"/>
  <c r="Q252" i="2"/>
  <c r="Q257" i="2" s="1"/>
  <c r="K252" i="2"/>
  <c r="K257" i="2" s="1"/>
  <c r="T252" i="2"/>
  <c r="T257" i="2" s="1"/>
  <c r="H251" i="2"/>
  <c r="I251" i="2" s="1"/>
  <c r="H255" i="2" s="1"/>
  <c r="H258" i="2" s="1"/>
  <c r="N251" i="2"/>
  <c r="O251" i="2" s="1"/>
  <c r="Q251" i="2"/>
  <c r="R251" i="2" s="1"/>
  <c r="Q255" i="2" s="1"/>
  <c r="Q258" i="2" s="1"/>
  <c r="T251" i="2"/>
  <c r="U251" i="2" s="1"/>
  <c r="T255" i="2" s="1"/>
  <c r="T258" i="2" s="1"/>
  <c r="K251" i="2"/>
  <c r="L251" i="2" s="1"/>
  <c r="E263" i="2"/>
  <c r="AZ83" i="2"/>
  <c r="P18" i="3"/>
  <c r="P17" i="3"/>
  <c r="P16" i="3"/>
  <c r="P21" i="3"/>
  <c r="BB82" i="2"/>
  <c r="BC81" i="2"/>
  <c r="AX257" i="2" l="1"/>
  <c r="AX258" i="2"/>
  <c r="AP265" i="2"/>
  <c r="AD265" i="2"/>
  <c r="R265" i="2"/>
  <c r="AV265" i="2"/>
  <c r="AJ265" i="2"/>
  <c r="X265" i="2"/>
  <c r="L265" i="2"/>
  <c r="K265" i="2" s="1"/>
  <c r="AS265" i="2"/>
  <c r="AB265" i="2"/>
  <c r="M265" i="2"/>
  <c r="AQ265" i="2"/>
  <c r="AR265" i="2" s="1"/>
  <c r="AA265" i="2"/>
  <c r="J265" i="2"/>
  <c r="AN265" i="2"/>
  <c r="AO265" i="2" s="1"/>
  <c r="Y265" i="2"/>
  <c r="I265" i="2"/>
  <c r="H265" i="2" s="1"/>
  <c r="U265" i="2"/>
  <c r="AM265" i="2"/>
  <c r="V265" i="2"/>
  <c r="AK265" i="2"/>
  <c r="AL265" i="2" s="1"/>
  <c r="AY265" i="2"/>
  <c r="AH265" i="2"/>
  <c r="AI265" i="2" s="1"/>
  <c r="S265" i="2"/>
  <c r="AW265" i="2"/>
  <c r="AX265" i="2" s="1"/>
  <c r="AG265" i="2"/>
  <c r="P265" i="2"/>
  <c r="AT265" i="2"/>
  <c r="AU265" i="2" s="1"/>
  <c r="AE265" i="2"/>
  <c r="O265" i="2"/>
  <c r="N265" i="2" s="1"/>
  <c r="AX155" i="2"/>
  <c r="AX159" i="2"/>
  <c r="AX158" i="2"/>
  <c r="AX232" i="2"/>
  <c r="AX235" i="2"/>
  <c r="AX236" i="2"/>
  <c r="AX192" i="2"/>
  <c r="AX191" i="2"/>
  <c r="AX188" i="2"/>
  <c r="AX202" i="2"/>
  <c r="AX203" i="2"/>
  <c r="AX199" i="2"/>
  <c r="AX243" i="2"/>
  <c r="AX246" i="2"/>
  <c r="AX247" i="2"/>
  <c r="AX181" i="2"/>
  <c r="AX180" i="2"/>
  <c r="AX177" i="2"/>
  <c r="AX224" i="2"/>
  <c r="AX221" i="2"/>
  <c r="AX225" i="2"/>
  <c r="AX166" i="2"/>
  <c r="AX169" i="2"/>
  <c r="AX170" i="2"/>
  <c r="AX210" i="2"/>
  <c r="AX214" i="2"/>
  <c r="AX213" i="2"/>
  <c r="T259" i="2"/>
  <c r="G22" i="3" s="1"/>
  <c r="AX126" i="2"/>
  <c r="AX125" i="2"/>
  <c r="AX137" i="2"/>
  <c r="AX136" i="2"/>
  <c r="AX147" i="2"/>
  <c r="AX148" i="2"/>
  <c r="AX93" i="2"/>
  <c r="AX92" i="2"/>
  <c r="AX104" i="2"/>
  <c r="AX103" i="2"/>
  <c r="AX114" i="2"/>
  <c r="AX115" i="2"/>
  <c r="AR259" i="2"/>
  <c r="O22" i="3" s="1"/>
  <c r="K255" i="2"/>
  <c r="K258" i="2" s="1"/>
  <c r="K259" i="2" s="1"/>
  <c r="D22" i="3" s="1"/>
  <c r="AI259" i="2"/>
  <c r="L22" i="3" s="1"/>
  <c r="Z259" i="2"/>
  <c r="I22" i="3" s="1"/>
  <c r="AU259" i="2"/>
  <c r="P22" i="3" s="1"/>
  <c r="N255" i="2"/>
  <c r="N258" i="2" s="1"/>
  <c r="N259" i="2" s="1"/>
  <c r="E22" i="3" s="1"/>
  <c r="AL259" i="2"/>
  <c r="M22" i="3" s="1"/>
  <c r="AF259" i="2"/>
  <c r="K22" i="3" s="1"/>
  <c r="W259" i="2"/>
  <c r="H22" i="3" s="1"/>
  <c r="Q259" i="2"/>
  <c r="F22" i="3" s="1"/>
  <c r="AC259" i="2"/>
  <c r="J22" i="3" s="1"/>
  <c r="AO259" i="2"/>
  <c r="N22" i="3" s="1"/>
  <c r="H259" i="2"/>
  <c r="C22" i="3" s="1"/>
  <c r="BV261" i="2"/>
  <c r="BJ261" i="2"/>
  <c r="AX261" i="2"/>
  <c r="AY261" i="2" s="1"/>
  <c r="AL261" i="2"/>
  <c r="AM261" i="2" s="1"/>
  <c r="Z261" i="2"/>
  <c r="AA261" i="2" s="1"/>
  <c r="N261" i="2"/>
  <c r="O261" i="2" s="1"/>
  <c r="N263" i="2" s="1"/>
  <c r="BS261" i="2"/>
  <c r="BG261" i="2"/>
  <c r="BH261" i="2" s="1"/>
  <c r="AU261" i="2"/>
  <c r="AV261" i="2" s="1"/>
  <c r="AI261" i="2"/>
  <c r="AJ261" i="2" s="1"/>
  <c r="W261" i="2"/>
  <c r="X261" i="2" s="1"/>
  <c r="K261" i="2"/>
  <c r="L261" i="2" s="1"/>
  <c r="K263" i="2" s="1"/>
  <c r="CB261" i="2"/>
  <c r="BP261" i="2"/>
  <c r="BD261" i="2"/>
  <c r="BE261" i="2" s="1"/>
  <c r="AR261" i="2"/>
  <c r="AS261" i="2" s="1"/>
  <c r="AF261" i="2"/>
  <c r="AG261" i="2" s="1"/>
  <c r="T261" i="2"/>
  <c r="U261" i="2" s="1"/>
  <c r="H261" i="2"/>
  <c r="I261" i="2" s="1"/>
  <c r="H263" i="2" s="1"/>
  <c r="BY261" i="2"/>
  <c r="BM261" i="2"/>
  <c r="BA261" i="2"/>
  <c r="BB261" i="2" s="1"/>
  <c r="AO261" i="2"/>
  <c r="AP261" i="2" s="1"/>
  <c r="AC261" i="2"/>
  <c r="AD261" i="2" s="1"/>
  <c r="Q261" i="2"/>
  <c r="R261" i="2" s="1"/>
  <c r="Q263" i="2" s="1"/>
  <c r="E265" i="2"/>
  <c r="BC82" i="2"/>
  <c r="BB83" i="2"/>
  <c r="AZ144" i="2" s="1"/>
  <c r="BA144" i="2" s="1"/>
  <c r="BE81" i="2"/>
  <c r="BD81" i="2"/>
  <c r="BD82" i="2" s="1"/>
  <c r="W265" i="2" l="1"/>
  <c r="BD113" i="2"/>
  <c r="BD110" i="2"/>
  <c r="BD102" i="2"/>
  <c r="BD99" i="2"/>
  <c r="BD91" i="2"/>
  <c r="BD88" i="2"/>
  <c r="BD121" i="2"/>
  <c r="BD124" i="2"/>
  <c r="Z265" i="2"/>
  <c r="T265" i="2"/>
  <c r="Q265" i="2"/>
  <c r="AX259" i="2"/>
  <c r="AC265" i="2"/>
  <c r="AF265" i="2"/>
  <c r="N268" i="2"/>
  <c r="BJ262" i="2"/>
  <c r="BK262" i="2" s="1"/>
  <c r="BJ266" i="2" s="1"/>
  <c r="BK261" i="2"/>
  <c r="BJ263" i="2" s="1"/>
  <c r="BV262" i="2"/>
  <c r="BW262" i="2" s="1"/>
  <c r="BV266" i="2" s="1"/>
  <c r="BW261" i="2"/>
  <c r="BV263" i="2" s="1"/>
  <c r="BT261" i="2"/>
  <c r="BS263" i="2" s="1"/>
  <c r="BS262" i="2"/>
  <c r="BT262" i="2" s="1"/>
  <c r="BS266" i="2" s="1"/>
  <c r="BP262" i="2"/>
  <c r="BQ262" i="2" s="1"/>
  <c r="BP266" i="2" s="1"/>
  <c r="BQ261" i="2"/>
  <c r="BP263" i="2" s="1"/>
  <c r="BN261" i="2"/>
  <c r="BM263" i="2" s="1"/>
  <c r="BM262" i="2"/>
  <c r="BN262" i="2" s="1"/>
  <c r="BM266" i="2" s="1"/>
  <c r="CC261" i="2"/>
  <c r="CB263" i="2" s="1"/>
  <c r="CB262" i="2"/>
  <c r="CC262" i="2" s="1"/>
  <c r="CB266" i="2" s="1"/>
  <c r="AX226" i="2"/>
  <c r="BY262" i="2"/>
  <c r="BZ262" i="2" s="1"/>
  <c r="BY266" i="2" s="1"/>
  <c r="BZ261" i="2"/>
  <c r="BY263" i="2" s="1"/>
  <c r="AX215" i="2"/>
  <c r="AX160" i="2"/>
  <c r="Q13" i="3" s="1"/>
  <c r="AX182" i="2"/>
  <c r="Q15" i="3" s="1"/>
  <c r="AX248" i="2"/>
  <c r="AZ243" i="2"/>
  <c r="AZ199" i="2"/>
  <c r="AZ155" i="2"/>
  <c r="AX193" i="2"/>
  <c r="Q16" i="3" s="1"/>
  <c r="BB243" i="2"/>
  <c r="AZ232" i="2"/>
  <c r="BB188" i="2"/>
  <c r="BB199" i="2"/>
  <c r="BB232" i="2"/>
  <c r="AZ188" i="2"/>
  <c r="AZ221" i="2"/>
  <c r="AZ177" i="2"/>
  <c r="AX237" i="2"/>
  <c r="Q20" i="3" s="1"/>
  <c r="BB265" i="2"/>
  <c r="AX171" i="2"/>
  <c r="Q14" i="3" s="1"/>
  <c r="BB221" i="2"/>
  <c r="BB177" i="2"/>
  <c r="AZ265" i="2"/>
  <c r="BA265" i="2" s="1"/>
  <c r="BB155" i="2"/>
  <c r="BB254" i="2"/>
  <c r="BB210" i="2"/>
  <c r="BB166" i="2"/>
  <c r="AZ254" i="2"/>
  <c r="AZ210" i="2"/>
  <c r="AZ166" i="2"/>
  <c r="AX204" i="2"/>
  <c r="Q17" i="3" s="1"/>
  <c r="AL263" i="2"/>
  <c r="AL268" i="2" s="1"/>
  <c r="AL262" i="2"/>
  <c r="AM262" i="2" s="1"/>
  <c r="AL266" i="2" s="1"/>
  <c r="AL269" i="2" s="1"/>
  <c r="W263" i="2"/>
  <c r="W268" i="2" s="1"/>
  <c r="W262" i="2"/>
  <c r="X262" i="2" s="1"/>
  <c r="W266" i="2" s="1"/>
  <c r="W269" i="2" s="1"/>
  <c r="AX263" i="2"/>
  <c r="AX268" i="2" s="1"/>
  <c r="AX262" i="2"/>
  <c r="AY262" i="2" s="1"/>
  <c r="AX266" i="2" s="1"/>
  <c r="AX269" i="2" s="1"/>
  <c r="AI263" i="2"/>
  <c r="AI268" i="2" s="1"/>
  <c r="AI262" i="2"/>
  <c r="AJ262" i="2" s="1"/>
  <c r="AI266" i="2" s="1"/>
  <c r="AI269" i="2" s="1"/>
  <c r="AC263" i="2"/>
  <c r="AC268" i="2" s="1"/>
  <c r="AC262" i="2"/>
  <c r="AD262" i="2" s="1"/>
  <c r="AC266" i="2" s="1"/>
  <c r="AC269" i="2" s="1"/>
  <c r="AR263" i="2"/>
  <c r="AR268" i="2" s="1"/>
  <c r="AR262" i="2"/>
  <c r="AS262" i="2" s="1"/>
  <c r="AR266" i="2" s="1"/>
  <c r="AR269" i="2" s="1"/>
  <c r="AU263" i="2"/>
  <c r="AU268" i="2" s="1"/>
  <c r="AU262" i="2"/>
  <c r="AV262" i="2" s="1"/>
  <c r="AU266" i="2" s="1"/>
  <c r="AU269" i="2" s="1"/>
  <c r="AF263" i="2"/>
  <c r="AF268" i="2" s="1"/>
  <c r="AF262" i="2"/>
  <c r="AG262" i="2" s="1"/>
  <c r="AF266" i="2" s="1"/>
  <c r="AF269" i="2" s="1"/>
  <c r="AO263" i="2"/>
  <c r="AO268" i="2" s="1"/>
  <c r="AO262" i="2"/>
  <c r="AP262" i="2" s="1"/>
  <c r="AO266" i="2" s="1"/>
  <c r="AO269" i="2" s="1"/>
  <c r="BD263" i="2"/>
  <c r="BD262" i="2"/>
  <c r="BE262" i="2" s="1"/>
  <c r="BD266" i="2" s="1"/>
  <c r="BG263" i="2"/>
  <c r="BG262" i="2"/>
  <c r="BH262" i="2" s="1"/>
  <c r="BG266" i="2" s="1"/>
  <c r="BA263" i="2"/>
  <c r="BA262" i="2"/>
  <c r="BB262" i="2" s="1"/>
  <c r="BA266" i="2" s="1"/>
  <c r="BA269" i="2" s="1"/>
  <c r="AZ133" i="2"/>
  <c r="BA133" i="2" s="1"/>
  <c r="BB100" i="2"/>
  <c r="BB144" i="2"/>
  <c r="Z263" i="2"/>
  <c r="Z268" i="2" s="1"/>
  <c r="Z262" i="2"/>
  <c r="AA262" i="2" s="1"/>
  <c r="Z266" i="2" s="1"/>
  <c r="Z269" i="2" s="1"/>
  <c r="BB133" i="2"/>
  <c r="T263" i="2"/>
  <c r="T268" i="2" s="1"/>
  <c r="AX138" i="2"/>
  <c r="Q11" i="3" s="1"/>
  <c r="AX105" i="2"/>
  <c r="Q8" i="3" s="1"/>
  <c r="AX127" i="2"/>
  <c r="Q10" i="3" s="1"/>
  <c r="AX116" i="2"/>
  <c r="Q9" i="3" s="1"/>
  <c r="BB111" i="2"/>
  <c r="AZ111" i="2"/>
  <c r="AX94" i="2"/>
  <c r="AX149" i="2"/>
  <c r="Q12" i="3" s="1"/>
  <c r="AZ89" i="2"/>
  <c r="BA89" i="2" s="1"/>
  <c r="AZ100" i="2"/>
  <c r="BA100" i="2" s="1"/>
  <c r="BB122" i="2"/>
  <c r="BB89" i="2"/>
  <c r="AZ122" i="2"/>
  <c r="BA122" i="2" s="1"/>
  <c r="Q268" i="2"/>
  <c r="K268" i="2"/>
  <c r="H268" i="2"/>
  <c r="Q262" i="2"/>
  <c r="R262" i="2" s="1"/>
  <c r="T262" i="2"/>
  <c r="U262" i="2" s="1"/>
  <c r="K262" i="2"/>
  <c r="L262" i="2" s="1"/>
  <c r="H262" i="2"/>
  <c r="I262" i="2" s="1"/>
  <c r="N262" i="2"/>
  <c r="O262" i="2" s="1"/>
  <c r="E274" i="2"/>
  <c r="BC83" i="2"/>
  <c r="Q18" i="3"/>
  <c r="Q22" i="3"/>
  <c r="Q19" i="3"/>
  <c r="Q21" i="3"/>
  <c r="Q7" i="3"/>
  <c r="BE82" i="2"/>
  <c r="BF81" i="2"/>
  <c r="BA268" i="2" l="1"/>
  <c r="AQ276" i="2"/>
  <c r="AE276" i="2"/>
  <c r="AZ276" i="2"/>
  <c r="BA276" i="2" s="1"/>
  <c r="AN276" i="2"/>
  <c r="AB276" i="2"/>
  <c r="P276" i="2"/>
  <c r="AW276" i="2"/>
  <c r="AX276" i="2" s="1"/>
  <c r="AK276" i="2"/>
  <c r="Y276" i="2"/>
  <c r="AT276" i="2"/>
  <c r="AU276" i="2" s="1"/>
  <c r="AH276" i="2"/>
  <c r="V276" i="2"/>
  <c r="J276" i="2"/>
  <c r="AP276" i="2"/>
  <c r="S276" i="2"/>
  <c r="AM276" i="2"/>
  <c r="R276" i="2"/>
  <c r="AJ276" i="2"/>
  <c r="O276" i="2"/>
  <c r="AG276" i="2"/>
  <c r="M276" i="2"/>
  <c r="BB276" i="2"/>
  <c r="AD276" i="2"/>
  <c r="L276" i="2"/>
  <c r="K276" i="2" s="1"/>
  <c r="AY276" i="2"/>
  <c r="AA276" i="2"/>
  <c r="I276" i="2"/>
  <c r="H276" i="2" s="1"/>
  <c r="AV276" i="2"/>
  <c r="X276" i="2"/>
  <c r="AS276" i="2"/>
  <c r="U276" i="2"/>
  <c r="T276" i="2" s="1"/>
  <c r="BA170" i="2"/>
  <c r="BA166" i="2"/>
  <c r="BA169" i="2"/>
  <c r="BA232" i="2"/>
  <c r="BA236" i="2"/>
  <c r="BA235" i="2"/>
  <c r="BA214" i="2"/>
  <c r="BA213" i="2"/>
  <c r="BA210" i="2"/>
  <c r="BA254" i="2"/>
  <c r="BA258" i="2"/>
  <c r="BA257" i="2"/>
  <c r="BA180" i="2"/>
  <c r="BA181" i="2"/>
  <c r="BA177" i="2"/>
  <c r="BA225" i="2"/>
  <c r="BA221" i="2"/>
  <c r="BA224" i="2"/>
  <c r="BA158" i="2"/>
  <c r="BA159" i="2"/>
  <c r="BA155" i="2"/>
  <c r="BA188" i="2"/>
  <c r="BA191" i="2"/>
  <c r="BA192" i="2"/>
  <c r="BA199" i="2"/>
  <c r="BA202" i="2"/>
  <c r="BA203" i="2"/>
  <c r="BA247" i="2"/>
  <c r="BA246" i="2"/>
  <c r="BA243" i="2"/>
  <c r="BA115" i="2"/>
  <c r="BA111" i="2"/>
  <c r="BA114" i="2"/>
  <c r="BA137" i="2"/>
  <c r="BA136" i="2"/>
  <c r="BA147" i="2"/>
  <c r="BA148" i="2"/>
  <c r="BA104" i="2"/>
  <c r="BA103" i="2"/>
  <c r="BA126" i="2"/>
  <c r="BA125" i="2"/>
  <c r="BA93" i="2"/>
  <c r="BA92" i="2"/>
  <c r="BA270" i="2"/>
  <c r="Z270" i="2"/>
  <c r="I23" i="3" s="1"/>
  <c r="N266" i="2"/>
  <c r="N269" i="2" s="1"/>
  <c r="N270" i="2" s="1"/>
  <c r="E23" i="3" s="1"/>
  <c r="H266" i="2"/>
  <c r="H269" i="2" s="1"/>
  <c r="H270" i="2" s="1"/>
  <c r="C23" i="3" s="1"/>
  <c r="AU270" i="2"/>
  <c r="P23" i="3" s="1"/>
  <c r="AL270" i="2"/>
  <c r="M23" i="3" s="1"/>
  <c r="AO270" i="2"/>
  <c r="N23" i="3" s="1"/>
  <c r="W270" i="2"/>
  <c r="H23" i="3" s="1"/>
  <c r="AC270" i="2"/>
  <c r="J23" i="3" s="1"/>
  <c r="AR270" i="2"/>
  <c r="O23" i="3" s="1"/>
  <c r="AX270" i="2"/>
  <c r="Q23" i="3" s="1"/>
  <c r="AI270" i="2"/>
  <c r="L23" i="3" s="1"/>
  <c r="AF270" i="2"/>
  <c r="K23" i="3" s="1"/>
  <c r="Q266" i="2"/>
  <c r="Q269" i="2" s="1"/>
  <c r="Q270" i="2" s="1"/>
  <c r="F23" i="3" s="1"/>
  <c r="T266" i="2"/>
  <c r="T269" i="2" s="1"/>
  <c r="T270" i="2" s="1"/>
  <c r="G23" i="3" s="1"/>
  <c r="K266" i="2"/>
  <c r="K269" i="2" s="1"/>
  <c r="K270" i="2" s="1"/>
  <c r="D23" i="3" s="1"/>
  <c r="BV272" i="2"/>
  <c r="BJ272" i="2"/>
  <c r="AX272" i="2"/>
  <c r="AY272" i="2" s="1"/>
  <c r="AL272" i="2"/>
  <c r="AM272" i="2" s="1"/>
  <c r="Z272" i="2"/>
  <c r="AA272" i="2" s="1"/>
  <c r="N272" i="2"/>
  <c r="O272" i="2" s="1"/>
  <c r="N274" i="2" s="1"/>
  <c r="BS272" i="2"/>
  <c r="BG272" i="2"/>
  <c r="BH272" i="2" s="1"/>
  <c r="AU272" i="2"/>
  <c r="AV272" i="2" s="1"/>
  <c r="AI272" i="2"/>
  <c r="AJ272" i="2" s="1"/>
  <c r="W272" i="2"/>
  <c r="X272" i="2" s="1"/>
  <c r="K272" i="2"/>
  <c r="L272" i="2" s="1"/>
  <c r="CB272" i="2"/>
  <c r="BP272" i="2"/>
  <c r="BD272" i="2"/>
  <c r="BE272" i="2" s="1"/>
  <c r="AR272" i="2"/>
  <c r="AS272" i="2" s="1"/>
  <c r="AF272" i="2"/>
  <c r="AG272" i="2" s="1"/>
  <c r="T272" i="2"/>
  <c r="U272" i="2" s="1"/>
  <c r="H272" i="2"/>
  <c r="I272" i="2" s="1"/>
  <c r="BY272" i="2"/>
  <c r="BM272" i="2"/>
  <c r="BA272" i="2"/>
  <c r="BB272" i="2" s="1"/>
  <c r="AO272" i="2"/>
  <c r="AP272" i="2" s="1"/>
  <c r="AC272" i="2"/>
  <c r="AD272" i="2" s="1"/>
  <c r="Q272" i="2"/>
  <c r="R272" i="2" s="1"/>
  <c r="E276" i="2"/>
  <c r="BF82" i="2"/>
  <c r="R23" i="3"/>
  <c r="BE83" i="2"/>
  <c r="BC144" i="2" s="1"/>
  <c r="BD144" i="2" s="1"/>
  <c r="BH81" i="2"/>
  <c r="BG81" i="2"/>
  <c r="BG82" i="2" s="1"/>
  <c r="BG102" i="2" l="1"/>
  <c r="BG99" i="2"/>
  <c r="BG91" i="2"/>
  <c r="BG88" i="2"/>
  <c r="BG110" i="2"/>
  <c r="BG113" i="2"/>
  <c r="BG124" i="2"/>
  <c r="BG121" i="2"/>
  <c r="W276" i="2"/>
  <c r="AC276" i="2"/>
  <c r="AF276" i="2"/>
  <c r="N276" i="2"/>
  <c r="Q276" i="2"/>
  <c r="Z276" i="2"/>
  <c r="AR276" i="2"/>
  <c r="AI276" i="2"/>
  <c r="BQ272" i="2"/>
  <c r="BP274" i="2" s="1"/>
  <c r="BP273" i="2"/>
  <c r="BQ273" i="2" s="1"/>
  <c r="BP277" i="2" s="1"/>
  <c r="AL276" i="2"/>
  <c r="BN272" i="2"/>
  <c r="BM274" i="2" s="1"/>
  <c r="BM273" i="2"/>
  <c r="BN273" i="2" s="1"/>
  <c r="BM277" i="2" s="1"/>
  <c r="CC272" i="2"/>
  <c r="CB274" i="2" s="1"/>
  <c r="CB273" i="2"/>
  <c r="CC273" i="2" s="1"/>
  <c r="CB277" i="2" s="1"/>
  <c r="BA215" i="2"/>
  <c r="R18" i="3" s="1"/>
  <c r="BZ272" i="2"/>
  <c r="BY274" i="2" s="1"/>
  <c r="BY273" i="2"/>
  <c r="BZ273" i="2" s="1"/>
  <c r="BY277" i="2" s="1"/>
  <c r="BK272" i="2"/>
  <c r="BJ274" i="2" s="1"/>
  <c r="BJ273" i="2"/>
  <c r="BK273" i="2" s="1"/>
  <c r="BJ277" i="2" s="1"/>
  <c r="AO276" i="2"/>
  <c r="BV273" i="2"/>
  <c r="BW273" i="2" s="1"/>
  <c r="BV277" i="2" s="1"/>
  <c r="BW272" i="2"/>
  <c r="BV274" i="2" s="1"/>
  <c r="BT272" i="2"/>
  <c r="BS274" i="2" s="1"/>
  <c r="BS273" i="2"/>
  <c r="BT273" i="2" s="1"/>
  <c r="BS277" i="2" s="1"/>
  <c r="BA248" i="2"/>
  <c r="BA182" i="2"/>
  <c r="BA160" i="2"/>
  <c r="R13" i="3" s="1"/>
  <c r="BA171" i="2"/>
  <c r="R14" i="3" s="1"/>
  <c r="BE276" i="2"/>
  <c r="BA237" i="2"/>
  <c r="R20" i="3" s="1"/>
  <c r="BC188" i="2"/>
  <c r="BA204" i="2"/>
  <c r="R17" i="3" s="1"/>
  <c r="BA226" i="2"/>
  <c r="R19" i="3" s="1"/>
  <c r="BC265" i="2"/>
  <c r="BE221" i="2"/>
  <c r="BE177" i="2"/>
  <c r="BC232" i="2"/>
  <c r="BE265" i="2"/>
  <c r="BC221" i="2"/>
  <c r="BC177" i="2"/>
  <c r="BE254" i="2"/>
  <c r="BE210" i="2"/>
  <c r="BE166" i="2"/>
  <c r="BA193" i="2"/>
  <c r="R16" i="3" s="1"/>
  <c r="BC254" i="2"/>
  <c r="BC210" i="2"/>
  <c r="BC166" i="2"/>
  <c r="BC243" i="2"/>
  <c r="BC199" i="2"/>
  <c r="BC155" i="2"/>
  <c r="BC276" i="2"/>
  <c r="BD276" i="2" s="1"/>
  <c r="BE243" i="2"/>
  <c r="BE199" i="2"/>
  <c r="BE155" i="2"/>
  <c r="BA259" i="2"/>
  <c r="R22" i="3" s="1"/>
  <c r="BE232" i="2"/>
  <c r="BE188" i="2"/>
  <c r="AF274" i="2"/>
  <c r="AF279" i="2" s="1"/>
  <c r="AF273" i="2"/>
  <c r="AG273" i="2" s="1"/>
  <c r="AF277" i="2" s="1"/>
  <c r="AF280" i="2" s="1"/>
  <c r="AU274" i="2"/>
  <c r="AU279" i="2" s="1"/>
  <c r="AU273" i="2"/>
  <c r="AV273" i="2" s="1"/>
  <c r="AU277" i="2" s="1"/>
  <c r="AU280" i="2" s="1"/>
  <c r="AI274" i="2"/>
  <c r="AI279" i="2" s="1"/>
  <c r="AI273" i="2"/>
  <c r="AJ273" i="2" s="1"/>
  <c r="AI277" i="2" s="1"/>
  <c r="AI280" i="2" s="1"/>
  <c r="AO274" i="2"/>
  <c r="AO279" i="2" s="1"/>
  <c r="AO273" i="2"/>
  <c r="AP273" i="2" s="1"/>
  <c r="AO277" i="2" s="1"/>
  <c r="AO280" i="2" s="1"/>
  <c r="BE144" i="2"/>
  <c r="Z274" i="2"/>
  <c r="Z279" i="2" s="1"/>
  <c r="Z273" i="2"/>
  <c r="AA273" i="2" s="1"/>
  <c r="Z277" i="2" s="1"/>
  <c r="Z280" i="2" s="1"/>
  <c r="BE133" i="2"/>
  <c r="AR274" i="2"/>
  <c r="AR279" i="2" s="1"/>
  <c r="AR273" i="2"/>
  <c r="AS273" i="2" s="1"/>
  <c r="AR277" i="2" s="1"/>
  <c r="AR280" i="2" s="1"/>
  <c r="BG274" i="2"/>
  <c r="BG273" i="2"/>
  <c r="BH273" i="2" s="1"/>
  <c r="BG277" i="2" s="1"/>
  <c r="BD274" i="2"/>
  <c r="BD273" i="2"/>
  <c r="BE273" i="2" s="1"/>
  <c r="BD277" i="2" s="1"/>
  <c r="BD280" i="2" s="1"/>
  <c r="BA274" i="2"/>
  <c r="BA279" i="2" s="1"/>
  <c r="BA273" i="2"/>
  <c r="BB273" i="2" s="1"/>
  <c r="BA277" i="2" s="1"/>
  <c r="BA280" i="2" s="1"/>
  <c r="AL274" i="2"/>
  <c r="AL279" i="2" s="1"/>
  <c r="AL273" i="2"/>
  <c r="AM273" i="2" s="1"/>
  <c r="AL277" i="2" s="1"/>
  <c r="AL280" i="2" s="1"/>
  <c r="BC133" i="2"/>
  <c r="BD133" i="2" s="1"/>
  <c r="AC274" i="2"/>
  <c r="AC279" i="2" s="1"/>
  <c r="AC273" i="2"/>
  <c r="AD273" i="2" s="1"/>
  <c r="AC277" i="2" s="1"/>
  <c r="AC280" i="2" s="1"/>
  <c r="W274" i="2"/>
  <c r="W279" i="2" s="1"/>
  <c r="W273" i="2"/>
  <c r="X273" i="2" s="1"/>
  <c r="W277" i="2" s="1"/>
  <c r="W280" i="2" s="1"/>
  <c r="AX274" i="2"/>
  <c r="AX279" i="2" s="1"/>
  <c r="AX273" i="2"/>
  <c r="AY273" i="2" s="1"/>
  <c r="AX277" i="2" s="1"/>
  <c r="AX280" i="2" s="1"/>
  <c r="BA116" i="2"/>
  <c r="R9" i="3" s="1"/>
  <c r="BA94" i="2"/>
  <c r="R7" i="3" s="1"/>
  <c r="BA138" i="2"/>
  <c r="R11" i="3" s="1"/>
  <c r="BA105" i="2"/>
  <c r="R8" i="3" s="1"/>
  <c r="BA127" i="2"/>
  <c r="R10" i="3" s="1"/>
  <c r="BA149" i="2"/>
  <c r="R12" i="3" s="1"/>
  <c r="BE122" i="2"/>
  <c r="BE89" i="2"/>
  <c r="BC122" i="2"/>
  <c r="BD122" i="2" s="1"/>
  <c r="BE100" i="2"/>
  <c r="BC111" i="2"/>
  <c r="BD111" i="2" s="1"/>
  <c r="N279" i="2"/>
  <c r="BC100" i="2"/>
  <c r="BD100" i="2" s="1"/>
  <c r="BC89" i="2"/>
  <c r="BD89" i="2" s="1"/>
  <c r="BE111" i="2"/>
  <c r="Q274" i="2"/>
  <c r="Q279" i="2" s="1"/>
  <c r="H274" i="2"/>
  <c r="H279" i="2" s="1"/>
  <c r="T274" i="2"/>
  <c r="T279" i="2" s="1"/>
  <c r="K274" i="2"/>
  <c r="K279" i="2" s="1"/>
  <c r="H273" i="2"/>
  <c r="I273" i="2" s="1"/>
  <c r="N273" i="2"/>
  <c r="O273" i="2" s="1"/>
  <c r="Q273" i="2"/>
  <c r="R273" i="2" s="1"/>
  <c r="T273" i="2"/>
  <c r="U273" i="2" s="1"/>
  <c r="K273" i="2"/>
  <c r="L273" i="2" s="1"/>
  <c r="E285" i="2"/>
  <c r="BF83" i="2"/>
  <c r="R15" i="3"/>
  <c r="R21" i="3"/>
  <c r="BH82" i="2"/>
  <c r="BI81" i="2"/>
  <c r="BD279" i="2" l="1"/>
  <c r="BD281" i="2" s="1"/>
  <c r="BB287" i="2"/>
  <c r="AP287" i="2"/>
  <c r="AD287" i="2"/>
  <c r="R287" i="2"/>
  <c r="AY287" i="2"/>
  <c r="AM287" i="2"/>
  <c r="AA287" i="2"/>
  <c r="O287" i="2"/>
  <c r="AV287" i="2"/>
  <c r="AJ287" i="2"/>
  <c r="X287" i="2"/>
  <c r="L287" i="2"/>
  <c r="K287" i="2" s="1"/>
  <c r="BE287" i="2"/>
  <c r="AS287" i="2"/>
  <c r="AG287" i="2"/>
  <c r="U287" i="2"/>
  <c r="I287" i="2"/>
  <c r="H287" i="2" s="1"/>
  <c r="AN287" i="2"/>
  <c r="AO287" i="2" s="1"/>
  <c r="P287" i="2"/>
  <c r="AK287" i="2"/>
  <c r="M287" i="2"/>
  <c r="AH287" i="2"/>
  <c r="AI287" i="2" s="1"/>
  <c r="J287" i="2"/>
  <c r="BC287" i="2"/>
  <c r="BD287" i="2" s="1"/>
  <c r="AE287" i="2"/>
  <c r="AZ287" i="2"/>
  <c r="BA287" i="2" s="1"/>
  <c r="AB287" i="2"/>
  <c r="AW287" i="2"/>
  <c r="AX287" i="2" s="1"/>
  <c r="Y287" i="2"/>
  <c r="AT287" i="2"/>
  <c r="AU287" i="2" s="1"/>
  <c r="V287" i="2"/>
  <c r="AQ287" i="2"/>
  <c r="S287" i="2"/>
  <c r="BD243" i="2"/>
  <c r="BD246" i="2"/>
  <c r="BD247" i="2"/>
  <c r="BD232" i="2"/>
  <c r="BD236" i="2"/>
  <c r="BD235" i="2"/>
  <c r="BD170" i="2"/>
  <c r="BD169" i="2"/>
  <c r="BD166" i="2"/>
  <c r="BD210" i="2"/>
  <c r="BD214" i="2"/>
  <c r="BD213" i="2"/>
  <c r="BD257" i="2"/>
  <c r="BD254" i="2"/>
  <c r="BD258" i="2"/>
  <c r="BD268" i="2"/>
  <c r="BD265" i="2"/>
  <c r="BD269" i="2"/>
  <c r="BD203" i="2"/>
  <c r="BD199" i="2"/>
  <c r="BD202" i="2"/>
  <c r="BD180" i="2"/>
  <c r="BD177" i="2"/>
  <c r="BD181" i="2"/>
  <c r="BD159" i="2"/>
  <c r="BD155" i="2"/>
  <c r="BD158" i="2"/>
  <c r="BD221" i="2"/>
  <c r="BD224" i="2"/>
  <c r="BD225" i="2"/>
  <c r="BD191" i="2"/>
  <c r="BD188" i="2"/>
  <c r="BD192" i="2"/>
  <c r="BD103" i="2"/>
  <c r="BD104" i="2"/>
  <c r="BD115" i="2"/>
  <c r="BD114" i="2"/>
  <c r="BD148" i="2"/>
  <c r="BD147" i="2"/>
  <c r="BD125" i="2"/>
  <c r="BD126" i="2"/>
  <c r="BD136" i="2"/>
  <c r="BD137" i="2"/>
  <c r="BD93" i="2"/>
  <c r="BD92" i="2"/>
  <c r="AO281" i="2"/>
  <c r="N24" i="3" s="1"/>
  <c r="AR281" i="2"/>
  <c r="O24" i="3" s="1"/>
  <c r="Z281" i="2"/>
  <c r="I24" i="3" s="1"/>
  <c r="K277" i="2"/>
  <c r="K280" i="2" s="1"/>
  <c r="K281" i="2" s="1"/>
  <c r="D24" i="3" s="1"/>
  <c r="AX281" i="2"/>
  <c r="Q24" i="3" s="1"/>
  <c r="BA281" i="2"/>
  <c r="R24" i="3" s="1"/>
  <c r="N277" i="2"/>
  <c r="N280" i="2" s="1"/>
  <c r="N281" i="2" s="1"/>
  <c r="E24" i="3" s="1"/>
  <c r="AU281" i="2"/>
  <c r="P24" i="3" s="1"/>
  <c r="Q277" i="2"/>
  <c r="Q280" i="2" s="1"/>
  <c r="Q281" i="2" s="1"/>
  <c r="F24" i="3" s="1"/>
  <c r="T277" i="2"/>
  <c r="T280" i="2" s="1"/>
  <c r="T281" i="2" s="1"/>
  <c r="G24" i="3" s="1"/>
  <c r="H277" i="2"/>
  <c r="H280" i="2" s="1"/>
  <c r="H281" i="2" s="1"/>
  <c r="C24" i="3" s="1"/>
  <c r="W281" i="2"/>
  <c r="H24" i="3" s="1"/>
  <c r="AC281" i="2"/>
  <c r="J24" i="3" s="1"/>
  <c r="AI281" i="2"/>
  <c r="L24" i="3" s="1"/>
  <c r="AL281" i="2"/>
  <c r="M24" i="3" s="1"/>
  <c r="AF281" i="2"/>
  <c r="K24" i="3" s="1"/>
  <c r="BV283" i="2"/>
  <c r="BJ283" i="2"/>
  <c r="AX283" i="2"/>
  <c r="AY283" i="2" s="1"/>
  <c r="AL283" i="2"/>
  <c r="AM283" i="2" s="1"/>
  <c r="Z283" i="2"/>
  <c r="AA283" i="2" s="1"/>
  <c r="N283" i="2"/>
  <c r="O283" i="2" s="1"/>
  <c r="N285" i="2" s="1"/>
  <c r="BS283" i="2"/>
  <c r="BG283" i="2"/>
  <c r="BH283" i="2" s="1"/>
  <c r="AU283" i="2"/>
  <c r="AV283" i="2" s="1"/>
  <c r="AI283" i="2"/>
  <c r="AJ283" i="2" s="1"/>
  <c r="W283" i="2"/>
  <c r="X283" i="2" s="1"/>
  <c r="K283" i="2"/>
  <c r="L283" i="2" s="1"/>
  <c r="CB283" i="2"/>
  <c r="BP283" i="2"/>
  <c r="BD283" i="2"/>
  <c r="BE283" i="2" s="1"/>
  <c r="AR283" i="2"/>
  <c r="AS283" i="2" s="1"/>
  <c r="AF283" i="2"/>
  <c r="AG283" i="2" s="1"/>
  <c r="T283" i="2"/>
  <c r="U283" i="2" s="1"/>
  <c r="H283" i="2"/>
  <c r="I283" i="2" s="1"/>
  <c r="BY283" i="2"/>
  <c r="BM283" i="2"/>
  <c r="BA283" i="2"/>
  <c r="BB283" i="2" s="1"/>
  <c r="AO283" i="2"/>
  <c r="AP283" i="2" s="1"/>
  <c r="AC283" i="2"/>
  <c r="AD283" i="2" s="1"/>
  <c r="Q283" i="2"/>
  <c r="R283" i="2" s="1"/>
  <c r="E287" i="2"/>
  <c r="BI82" i="2"/>
  <c r="BH83" i="2"/>
  <c r="BH155" i="2" s="1"/>
  <c r="BJ81" i="2"/>
  <c r="BJ82" i="2" s="1"/>
  <c r="BK81" i="2"/>
  <c r="BJ91" i="2" l="1"/>
  <c r="BJ88" i="2"/>
  <c r="BJ102" i="2"/>
  <c r="BJ124" i="2"/>
  <c r="BJ121" i="2"/>
  <c r="BJ113" i="2"/>
  <c r="BJ110" i="2"/>
  <c r="BJ99" i="2"/>
  <c r="T287" i="2"/>
  <c r="Q287" i="2"/>
  <c r="W287" i="2"/>
  <c r="N287" i="2"/>
  <c r="AF287" i="2"/>
  <c r="Z287" i="2"/>
  <c r="AC287" i="2"/>
  <c r="AL287" i="2"/>
  <c r="AR287" i="2"/>
  <c r="BH166" i="2"/>
  <c r="BQ283" i="2"/>
  <c r="BP285" i="2" s="1"/>
  <c r="BP284" i="2"/>
  <c r="BQ284" i="2" s="1"/>
  <c r="BP288" i="2" s="1"/>
  <c r="BH287" i="2"/>
  <c r="BF133" i="2"/>
  <c r="BG133" i="2" s="1"/>
  <c r="BH144" i="2"/>
  <c r="BH177" i="2"/>
  <c r="BH265" i="2"/>
  <c r="BH276" i="2"/>
  <c r="BN283" i="2"/>
  <c r="BM285" i="2" s="1"/>
  <c r="BM284" i="2"/>
  <c r="BN284" i="2" s="1"/>
  <c r="BM288" i="2" s="1"/>
  <c r="CC283" i="2"/>
  <c r="CB285" i="2" s="1"/>
  <c r="CB284" i="2"/>
  <c r="CC284" i="2" s="1"/>
  <c r="CB288" i="2" s="1"/>
  <c r="BH243" i="2"/>
  <c r="BH254" i="2"/>
  <c r="BK283" i="2"/>
  <c r="BJ285" i="2" s="1"/>
  <c r="BJ284" i="2"/>
  <c r="BK284" i="2" s="1"/>
  <c r="BJ288" i="2" s="1"/>
  <c r="BH133" i="2"/>
  <c r="BZ283" i="2"/>
  <c r="BY285" i="2" s="1"/>
  <c r="BY284" i="2"/>
  <c r="BZ284" i="2" s="1"/>
  <c r="BY288" i="2" s="1"/>
  <c r="BW283" i="2"/>
  <c r="BV285" i="2" s="1"/>
  <c r="BV284" i="2"/>
  <c r="BW284" i="2" s="1"/>
  <c r="BV288" i="2" s="1"/>
  <c r="BH188" i="2"/>
  <c r="BH221" i="2"/>
  <c r="BH199" i="2"/>
  <c r="BT283" i="2"/>
  <c r="BS285" i="2" s="1"/>
  <c r="BS284" i="2"/>
  <c r="BT284" i="2" s="1"/>
  <c r="BS288" i="2" s="1"/>
  <c r="BH232" i="2"/>
  <c r="BH210" i="2"/>
  <c r="BD248" i="2"/>
  <c r="S21" i="3" s="1"/>
  <c r="BD160" i="2"/>
  <c r="S13" i="3" s="1"/>
  <c r="BD171" i="2"/>
  <c r="BD193" i="2"/>
  <c r="S16" i="3" s="1"/>
  <c r="BF221" i="2"/>
  <c r="BG224" i="2" s="1"/>
  <c r="BD226" i="2"/>
  <c r="S19" i="3" s="1"/>
  <c r="BD204" i="2"/>
  <c r="S17" i="3" s="1"/>
  <c r="BD259" i="2"/>
  <c r="S22" i="3" s="1"/>
  <c r="BD215" i="2"/>
  <c r="S18" i="3" s="1"/>
  <c r="BF210" i="2"/>
  <c r="BF199" i="2"/>
  <c r="BF287" i="2"/>
  <c r="BG287" i="2" s="1"/>
  <c r="BF276" i="2"/>
  <c r="BF188" i="2"/>
  <c r="BF265" i="2"/>
  <c r="BF177" i="2"/>
  <c r="BD270" i="2"/>
  <c r="S23" i="3" s="1"/>
  <c r="BF254" i="2"/>
  <c r="BF166" i="2"/>
  <c r="BF243" i="2"/>
  <c r="BF155" i="2"/>
  <c r="BD182" i="2"/>
  <c r="S15" i="3" s="1"/>
  <c r="BD237" i="2"/>
  <c r="S20" i="3" s="1"/>
  <c r="BF232" i="2"/>
  <c r="AC285" i="2"/>
  <c r="AC290" i="2" s="1"/>
  <c r="AC284" i="2"/>
  <c r="AD284" i="2" s="1"/>
  <c r="AC288" i="2" s="1"/>
  <c r="AC291" i="2" s="1"/>
  <c r="AR285" i="2"/>
  <c r="AR290" i="2" s="1"/>
  <c r="AR284" i="2"/>
  <c r="AS284" i="2" s="1"/>
  <c r="AR288" i="2" s="1"/>
  <c r="AR291" i="2" s="1"/>
  <c r="AU285" i="2"/>
  <c r="AU290" i="2" s="1"/>
  <c r="AU284" i="2"/>
  <c r="AV284" i="2" s="1"/>
  <c r="AU288" i="2" s="1"/>
  <c r="AU291" i="2" s="1"/>
  <c r="AF285" i="2"/>
  <c r="AF290" i="2" s="1"/>
  <c r="AF284" i="2"/>
  <c r="AG284" i="2" s="1"/>
  <c r="AF288" i="2" s="1"/>
  <c r="AF291" i="2" s="1"/>
  <c r="AO285" i="2"/>
  <c r="AO290" i="2" s="1"/>
  <c r="AO284" i="2"/>
  <c r="AP284" i="2" s="1"/>
  <c r="AO288" i="2" s="1"/>
  <c r="AO291" i="2" s="1"/>
  <c r="BD285" i="2"/>
  <c r="BD290" i="2" s="1"/>
  <c r="BD284" i="2"/>
  <c r="BE284" i="2" s="1"/>
  <c r="BD288" i="2" s="1"/>
  <c r="BD291" i="2" s="1"/>
  <c r="BG285" i="2"/>
  <c r="BG284" i="2"/>
  <c r="BH284" i="2" s="1"/>
  <c r="BG288" i="2" s="1"/>
  <c r="AI285" i="2"/>
  <c r="AI290" i="2" s="1"/>
  <c r="AI284" i="2"/>
  <c r="AJ284" i="2" s="1"/>
  <c r="AI288" i="2" s="1"/>
  <c r="AI291" i="2" s="1"/>
  <c r="AX285" i="2"/>
  <c r="AX290" i="2" s="1"/>
  <c r="AX284" i="2"/>
  <c r="AY284" i="2" s="1"/>
  <c r="AX288" i="2" s="1"/>
  <c r="AX291" i="2" s="1"/>
  <c r="BA285" i="2"/>
  <c r="BA290" i="2" s="1"/>
  <c r="BA284" i="2"/>
  <c r="BB284" i="2" s="1"/>
  <c r="BA288" i="2" s="1"/>
  <c r="BA291" i="2" s="1"/>
  <c r="Z285" i="2"/>
  <c r="Z290" i="2" s="1"/>
  <c r="Z284" i="2"/>
  <c r="AA284" i="2" s="1"/>
  <c r="Z288" i="2" s="1"/>
  <c r="Z291" i="2" s="1"/>
  <c r="BF144" i="2"/>
  <c r="BG144" i="2" s="1"/>
  <c r="W285" i="2"/>
  <c r="W290" i="2" s="1"/>
  <c r="W284" i="2"/>
  <c r="X284" i="2" s="1"/>
  <c r="W288" i="2" s="1"/>
  <c r="W291" i="2" s="1"/>
  <c r="AL285" i="2"/>
  <c r="AL290" i="2" s="1"/>
  <c r="AL284" i="2"/>
  <c r="AM284" i="2" s="1"/>
  <c r="AL288" i="2" s="1"/>
  <c r="AL291" i="2" s="1"/>
  <c r="BD116" i="2"/>
  <c r="S9" i="3" s="1"/>
  <c r="BD138" i="2"/>
  <c r="S11" i="3" s="1"/>
  <c r="BD105" i="2"/>
  <c r="S8" i="3" s="1"/>
  <c r="BD127" i="2"/>
  <c r="S10" i="3" s="1"/>
  <c r="BD149" i="2"/>
  <c r="S12" i="3" s="1"/>
  <c r="BF89" i="2"/>
  <c r="BG89" i="2" s="1"/>
  <c r="BD94" i="2"/>
  <c r="S7" i="3" s="1"/>
  <c r="BH111" i="2"/>
  <c r="BH122" i="2"/>
  <c r="BF122" i="2"/>
  <c r="BG122" i="2" s="1"/>
  <c r="BF111" i="2"/>
  <c r="BG111" i="2" s="1"/>
  <c r="BH100" i="2"/>
  <c r="BF100" i="2"/>
  <c r="BG100" i="2" s="1"/>
  <c r="BH89" i="2"/>
  <c r="H285" i="2"/>
  <c r="H290" i="2" s="1"/>
  <c r="N290" i="2"/>
  <c r="Q285" i="2"/>
  <c r="Q290" i="2" s="1"/>
  <c r="K285" i="2"/>
  <c r="K290" i="2" s="1"/>
  <c r="T285" i="2"/>
  <c r="T290" i="2" s="1"/>
  <c r="H284" i="2"/>
  <c r="I284" i="2" s="1"/>
  <c r="N284" i="2"/>
  <c r="O284" i="2" s="1"/>
  <c r="Q284" i="2"/>
  <c r="R284" i="2" s="1"/>
  <c r="Q288" i="2" s="1"/>
  <c r="Q291" i="2" s="1"/>
  <c r="T284" i="2"/>
  <c r="U284" i="2" s="1"/>
  <c r="K284" i="2"/>
  <c r="L284" i="2" s="1"/>
  <c r="E296" i="2"/>
  <c r="BI83" i="2"/>
  <c r="S24" i="3"/>
  <c r="S14" i="3"/>
  <c r="BK82" i="2"/>
  <c r="BL81" i="2"/>
  <c r="BG225" i="2" l="1"/>
  <c r="BG221" i="2"/>
  <c r="BG291" i="2"/>
  <c r="BG290" i="2"/>
  <c r="BG236" i="2"/>
  <c r="BG232" i="2"/>
  <c r="BG235" i="2"/>
  <c r="BG180" i="2"/>
  <c r="BG181" i="2"/>
  <c r="BG177" i="2"/>
  <c r="BG269" i="2"/>
  <c r="BG265" i="2"/>
  <c r="BG268" i="2"/>
  <c r="AZ298" i="2"/>
  <c r="BA298" i="2" s="1"/>
  <c r="AN298" i="2"/>
  <c r="AB298" i="2"/>
  <c r="P298" i="2"/>
  <c r="AW298" i="2"/>
  <c r="AX298" i="2" s="1"/>
  <c r="AK298" i="2"/>
  <c r="Y298" i="2"/>
  <c r="M298" i="2"/>
  <c r="BF298" i="2"/>
  <c r="BG298" i="2" s="1"/>
  <c r="AT298" i="2"/>
  <c r="AU298" i="2" s="1"/>
  <c r="AH298" i="2"/>
  <c r="V298" i="2"/>
  <c r="J298" i="2"/>
  <c r="BC298" i="2"/>
  <c r="BD298" i="2" s="1"/>
  <c r="AQ298" i="2"/>
  <c r="AE298" i="2"/>
  <c r="S298" i="2"/>
  <c r="AM298" i="2"/>
  <c r="O298" i="2"/>
  <c r="BH298" i="2"/>
  <c r="AJ298" i="2"/>
  <c r="L298" i="2"/>
  <c r="K298" i="2" s="1"/>
  <c r="BE298" i="2"/>
  <c r="AG298" i="2"/>
  <c r="AF298" i="2" s="1"/>
  <c r="I298" i="2"/>
  <c r="H298" i="2" s="1"/>
  <c r="BB298" i="2"/>
  <c r="AD298" i="2"/>
  <c r="AY298" i="2"/>
  <c r="AA298" i="2"/>
  <c r="AV298" i="2"/>
  <c r="X298" i="2"/>
  <c r="AS298" i="2"/>
  <c r="U298" i="2"/>
  <c r="T298" i="2" s="1"/>
  <c r="AP298" i="2"/>
  <c r="R298" i="2"/>
  <c r="BG158" i="2"/>
  <c r="BG155" i="2"/>
  <c r="BG159" i="2"/>
  <c r="BG276" i="2"/>
  <c r="BG279" i="2"/>
  <c r="BG280" i="2"/>
  <c r="BG243" i="2"/>
  <c r="BG246" i="2"/>
  <c r="BG247" i="2"/>
  <c r="BG170" i="2"/>
  <c r="BG169" i="2"/>
  <c r="BG166" i="2"/>
  <c r="BG199" i="2"/>
  <c r="BG203" i="2"/>
  <c r="BG202" i="2"/>
  <c r="BG192" i="2"/>
  <c r="BG188" i="2"/>
  <c r="BG191" i="2"/>
  <c r="BG258" i="2"/>
  <c r="BG257" i="2"/>
  <c r="BG254" i="2"/>
  <c r="BG214" i="2"/>
  <c r="BG213" i="2"/>
  <c r="BG210" i="2"/>
  <c r="BG226" i="2"/>
  <c r="BG93" i="2"/>
  <c r="BG92" i="2"/>
  <c r="BG114" i="2"/>
  <c r="BG115" i="2"/>
  <c r="BG147" i="2"/>
  <c r="BG148" i="2"/>
  <c r="BG125" i="2"/>
  <c r="BG126" i="2"/>
  <c r="BG137" i="2"/>
  <c r="BG136" i="2"/>
  <c r="BG104" i="2"/>
  <c r="BG103" i="2"/>
  <c r="K288" i="2"/>
  <c r="K291" i="2" s="1"/>
  <c r="K292" i="2" s="1"/>
  <c r="D25" i="3" s="1"/>
  <c r="Q292" i="2"/>
  <c r="F25" i="3" s="1"/>
  <c r="H288" i="2"/>
  <c r="H291" i="2" s="1"/>
  <c r="H292" i="2" s="1"/>
  <c r="C25" i="3" s="1"/>
  <c r="AI292" i="2"/>
  <c r="L25" i="3" s="1"/>
  <c r="BA292" i="2"/>
  <c r="R25" i="3" s="1"/>
  <c r="N288" i="2"/>
  <c r="N291" i="2" s="1"/>
  <c r="N292" i="2" s="1"/>
  <c r="E25" i="3" s="1"/>
  <c r="T288" i="2"/>
  <c r="T291" i="2" s="1"/>
  <c r="T292" i="2" s="1"/>
  <c r="G25" i="3" s="1"/>
  <c r="AC292" i="2"/>
  <c r="J25" i="3" s="1"/>
  <c r="Z292" i="2"/>
  <c r="I25" i="3" s="1"/>
  <c r="BD292" i="2"/>
  <c r="S25" i="3" s="1"/>
  <c r="W292" i="2"/>
  <c r="H25" i="3" s="1"/>
  <c r="AU292" i="2"/>
  <c r="P25" i="3" s="1"/>
  <c r="AX292" i="2"/>
  <c r="Q25" i="3" s="1"/>
  <c r="AF292" i="2"/>
  <c r="K25" i="3" s="1"/>
  <c r="AO292" i="2"/>
  <c r="N25" i="3" s="1"/>
  <c r="AL292" i="2"/>
  <c r="M25" i="3" s="1"/>
  <c r="AR292" i="2"/>
  <c r="O25" i="3" s="1"/>
  <c r="BS294" i="2"/>
  <c r="BG294" i="2"/>
  <c r="BH294" i="2" s="1"/>
  <c r="AU294" i="2"/>
  <c r="AV294" i="2" s="1"/>
  <c r="AI294" i="2"/>
  <c r="AJ294" i="2" s="1"/>
  <c r="W294" i="2"/>
  <c r="X294" i="2" s="1"/>
  <c r="K294" i="2"/>
  <c r="L294" i="2" s="1"/>
  <c r="CB294" i="2"/>
  <c r="BP294" i="2"/>
  <c r="BD294" i="2"/>
  <c r="BE294" i="2" s="1"/>
  <c r="AR294" i="2"/>
  <c r="AS294" i="2" s="1"/>
  <c r="AF294" i="2"/>
  <c r="AG294" i="2" s="1"/>
  <c r="T294" i="2"/>
  <c r="U294" i="2" s="1"/>
  <c r="H294" i="2"/>
  <c r="I294" i="2" s="1"/>
  <c r="BY294" i="2"/>
  <c r="BM294" i="2"/>
  <c r="BA294" i="2"/>
  <c r="BB294" i="2" s="1"/>
  <c r="AO294" i="2"/>
  <c r="AP294" i="2" s="1"/>
  <c r="AC294" i="2"/>
  <c r="AD294" i="2" s="1"/>
  <c r="Q294" i="2"/>
  <c r="R294" i="2" s="1"/>
  <c r="Z294" i="2"/>
  <c r="AA294" i="2" s="1"/>
  <c r="BJ294" i="2"/>
  <c r="N294" i="2"/>
  <c r="O294" i="2" s="1"/>
  <c r="AL294" i="2"/>
  <c r="AM294" i="2" s="1"/>
  <c r="BV294" i="2"/>
  <c r="AX294" i="2"/>
  <c r="AY294" i="2" s="1"/>
  <c r="E298" i="2"/>
  <c r="BL82" i="2"/>
  <c r="BK83" i="2"/>
  <c r="BK177" i="2" s="1"/>
  <c r="BN81" i="2"/>
  <c r="BM81" i="2"/>
  <c r="BM82" i="2" s="1"/>
  <c r="Q298" i="2" l="1"/>
  <c r="BM88" i="2"/>
  <c r="BM124" i="2"/>
  <c r="BM121" i="2"/>
  <c r="BM91" i="2"/>
  <c r="BM113" i="2"/>
  <c r="BM110" i="2"/>
  <c r="BM102" i="2"/>
  <c r="BM99" i="2"/>
  <c r="N298" i="2"/>
  <c r="W298" i="2"/>
  <c r="AC298" i="2"/>
  <c r="BG292" i="2"/>
  <c r="T25" i="3" s="1"/>
  <c r="Z298" i="2"/>
  <c r="AR298" i="2"/>
  <c r="AO298" i="2"/>
  <c r="AL298" i="2"/>
  <c r="BI265" i="2"/>
  <c r="BJ265" i="2" s="1"/>
  <c r="BI155" i="2"/>
  <c r="BJ158" i="2" s="1"/>
  <c r="BK100" i="2"/>
  <c r="BK254" i="2"/>
  <c r="BK166" i="2"/>
  <c r="BK294" i="2"/>
  <c r="BJ296" i="2" s="1"/>
  <c r="BJ295" i="2"/>
  <c r="BK295" i="2" s="1"/>
  <c r="BJ299" i="2" s="1"/>
  <c r="BI177" i="2"/>
  <c r="BI232" i="2"/>
  <c r="BK265" i="2"/>
  <c r="BI133" i="2"/>
  <c r="BJ133" i="2" s="1"/>
  <c r="BI276" i="2"/>
  <c r="BK133" i="2"/>
  <c r="BY295" i="2"/>
  <c r="BZ295" i="2" s="1"/>
  <c r="BY299" i="2" s="1"/>
  <c r="BZ294" i="2"/>
  <c r="BY296" i="2" s="1"/>
  <c r="BK199" i="2"/>
  <c r="BI287" i="2"/>
  <c r="BI221" i="2"/>
  <c r="BK188" i="2"/>
  <c r="BK210" i="2"/>
  <c r="BI254" i="2"/>
  <c r="BK232" i="2"/>
  <c r="BK276" i="2"/>
  <c r="BT294" i="2"/>
  <c r="BS296" i="2" s="1"/>
  <c r="BS295" i="2"/>
  <c r="BT295" i="2" s="1"/>
  <c r="BS299" i="2" s="1"/>
  <c r="BI298" i="2"/>
  <c r="BJ298" i="2" s="1"/>
  <c r="BI210" i="2"/>
  <c r="BI166" i="2"/>
  <c r="BK155" i="2"/>
  <c r="BK144" i="2"/>
  <c r="BW294" i="2"/>
  <c r="BV296" i="2" s="1"/>
  <c r="BV295" i="2"/>
  <c r="BW295" i="2" s="1"/>
  <c r="BV299" i="2" s="1"/>
  <c r="BQ294" i="2"/>
  <c r="BP296" i="2" s="1"/>
  <c r="BP295" i="2"/>
  <c r="BQ295" i="2" s="1"/>
  <c r="BP299" i="2" s="1"/>
  <c r="AI298" i="2"/>
  <c r="BI199" i="2"/>
  <c r="BI188" i="2"/>
  <c r="BK243" i="2"/>
  <c r="BK221" i="2"/>
  <c r="BN294" i="2"/>
  <c r="BM296" i="2" s="1"/>
  <c r="BM295" i="2"/>
  <c r="BN295" i="2" s="1"/>
  <c r="BM299" i="2" s="1"/>
  <c r="CC294" i="2"/>
  <c r="CB296" i="2" s="1"/>
  <c r="CB295" i="2"/>
  <c r="CC295" i="2" s="1"/>
  <c r="CB299" i="2" s="1"/>
  <c r="BK298" i="2"/>
  <c r="BI144" i="2"/>
  <c r="BJ144" i="2" s="1"/>
  <c r="BI243" i="2"/>
  <c r="BK287" i="2"/>
  <c r="BG237" i="2"/>
  <c r="T20" i="3" s="1"/>
  <c r="BG171" i="2"/>
  <c r="BG215" i="2"/>
  <c r="T18" i="3" s="1"/>
  <c r="BG204" i="2"/>
  <c r="BG259" i="2"/>
  <c r="T22" i="3" s="1"/>
  <c r="BG160" i="2"/>
  <c r="T13" i="3" s="1"/>
  <c r="BG248" i="2"/>
  <c r="T21" i="3" s="1"/>
  <c r="BG94" i="2"/>
  <c r="T7" i="3" s="1"/>
  <c r="BG281" i="2"/>
  <c r="T24" i="3" s="1"/>
  <c r="BG182" i="2"/>
  <c r="BG193" i="2"/>
  <c r="T16" i="3" s="1"/>
  <c r="BG270" i="2"/>
  <c r="T23" i="3" s="1"/>
  <c r="Z296" i="2"/>
  <c r="Z301" i="2" s="1"/>
  <c r="Z295" i="2"/>
  <c r="AA295" i="2" s="1"/>
  <c r="Z299" i="2" s="1"/>
  <c r="Z302" i="2" s="1"/>
  <c r="W296" i="2"/>
  <c r="W301" i="2" s="1"/>
  <c r="W295" i="2"/>
  <c r="X295" i="2" s="1"/>
  <c r="W299" i="2" s="1"/>
  <c r="W302" i="2" s="1"/>
  <c r="AC296" i="2"/>
  <c r="AC301" i="2" s="1"/>
  <c r="AC295" i="2"/>
  <c r="AD295" i="2" s="1"/>
  <c r="AC299" i="2" s="1"/>
  <c r="AC302" i="2" s="1"/>
  <c r="AF296" i="2"/>
  <c r="AF301" i="2" s="1"/>
  <c r="AF295" i="2"/>
  <c r="AG295" i="2" s="1"/>
  <c r="AF299" i="2" s="1"/>
  <c r="AF302" i="2" s="1"/>
  <c r="AI296" i="2"/>
  <c r="AI301" i="2" s="1"/>
  <c r="AI295" i="2"/>
  <c r="AJ295" i="2" s="1"/>
  <c r="AI299" i="2" s="1"/>
  <c r="AI302" i="2" s="1"/>
  <c r="AL296" i="2"/>
  <c r="AL301" i="2" s="1"/>
  <c r="AL295" i="2"/>
  <c r="AM295" i="2" s="1"/>
  <c r="AL299" i="2" s="1"/>
  <c r="AL302" i="2" s="1"/>
  <c r="AO296" i="2"/>
  <c r="AO301" i="2" s="1"/>
  <c r="AO295" i="2"/>
  <c r="AP295" i="2" s="1"/>
  <c r="AO299" i="2" s="1"/>
  <c r="AO302" i="2" s="1"/>
  <c r="AR296" i="2"/>
  <c r="AR301" i="2" s="1"/>
  <c r="AR295" i="2"/>
  <c r="AS295" i="2" s="1"/>
  <c r="AR299" i="2" s="1"/>
  <c r="AR302" i="2" s="1"/>
  <c r="AU296" i="2"/>
  <c r="AU301" i="2" s="1"/>
  <c r="AU295" i="2"/>
  <c r="AV295" i="2" s="1"/>
  <c r="AU299" i="2" s="1"/>
  <c r="AU302" i="2" s="1"/>
  <c r="AX296" i="2"/>
  <c r="AX301" i="2" s="1"/>
  <c r="AX295" i="2"/>
  <c r="AY295" i="2" s="1"/>
  <c r="AX299" i="2" s="1"/>
  <c r="AX302" i="2" s="1"/>
  <c r="BA296" i="2"/>
  <c r="BA301" i="2" s="1"/>
  <c r="BA295" i="2"/>
  <c r="BB295" i="2" s="1"/>
  <c r="BA299" i="2" s="1"/>
  <c r="BA302" i="2" s="1"/>
  <c r="BD296" i="2"/>
  <c r="BD301" i="2" s="1"/>
  <c r="BD295" i="2"/>
  <c r="BE295" i="2" s="1"/>
  <c r="BD299" i="2" s="1"/>
  <c r="BD302" i="2" s="1"/>
  <c r="BG296" i="2"/>
  <c r="BG301" i="2" s="1"/>
  <c r="BG295" i="2"/>
  <c r="BH295" i="2" s="1"/>
  <c r="BG299" i="2" s="1"/>
  <c r="BG302" i="2" s="1"/>
  <c r="BG116" i="2"/>
  <c r="T9" i="3" s="1"/>
  <c r="BG105" i="2"/>
  <c r="T8" i="3" s="1"/>
  <c r="BK122" i="2"/>
  <c r="BG127" i="2"/>
  <c r="T10" i="3" s="1"/>
  <c r="BG149" i="2"/>
  <c r="T12" i="3" s="1"/>
  <c r="BG138" i="2"/>
  <c r="T11" i="3" s="1"/>
  <c r="BI122" i="2"/>
  <c r="BJ122" i="2" s="1"/>
  <c r="BK89" i="2"/>
  <c r="BI100" i="2"/>
  <c r="BJ100" i="2" s="1"/>
  <c r="BI111" i="2"/>
  <c r="BJ111" i="2" s="1"/>
  <c r="BK111" i="2"/>
  <c r="BI89" i="2"/>
  <c r="BJ89" i="2" s="1"/>
  <c r="N296" i="2"/>
  <c r="N301" i="2" s="1"/>
  <c r="Q296" i="2"/>
  <c r="Q301" i="2" s="1"/>
  <c r="H296" i="2"/>
  <c r="H301" i="2" s="1"/>
  <c r="K296" i="2"/>
  <c r="K301" i="2" s="1"/>
  <c r="T296" i="2"/>
  <c r="T301" i="2" s="1"/>
  <c r="H295" i="2"/>
  <c r="I295" i="2" s="1"/>
  <c r="Q295" i="2"/>
  <c r="R295" i="2" s="1"/>
  <c r="T295" i="2"/>
  <c r="U295" i="2" s="1"/>
  <c r="K295" i="2"/>
  <c r="L295" i="2" s="1"/>
  <c r="N295" i="2"/>
  <c r="O295" i="2" s="1"/>
  <c r="E307" i="2"/>
  <c r="BL83" i="2"/>
  <c r="T17" i="3"/>
  <c r="T19" i="3"/>
  <c r="T15" i="3"/>
  <c r="T14" i="3"/>
  <c r="BO81" i="2"/>
  <c r="BN82" i="2"/>
  <c r="BJ268" i="2" l="1"/>
  <c r="BJ269" i="2"/>
  <c r="BJ159" i="2"/>
  <c r="BJ160" i="2" s="1"/>
  <c r="BJ155" i="2"/>
  <c r="BJ136" i="2"/>
  <c r="BJ301" i="2"/>
  <c r="BJ302" i="2"/>
  <c r="BJ210" i="2"/>
  <c r="BJ214" i="2"/>
  <c r="BJ213" i="2"/>
  <c r="BJ235" i="2"/>
  <c r="BJ236" i="2"/>
  <c r="BJ232" i="2"/>
  <c r="BJ181" i="2"/>
  <c r="BJ177" i="2"/>
  <c r="BJ180" i="2"/>
  <c r="BJ192" i="2"/>
  <c r="BJ188" i="2"/>
  <c r="BJ191" i="2"/>
  <c r="BJ202" i="2"/>
  <c r="BJ203" i="2"/>
  <c r="BJ199" i="2"/>
  <c r="BJ221" i="2"/>
  <c r="BJ224" i="2"/>
  <c r="BJ225" i="2"/>
  <c r="BJ276" i="2"/>
  <c r="BJ279" i="2"/>
  <c r="BJ280" i="2"/>
  <c r="BJ243" i="2"/>
  <c r="BJ246" i="2"/>
  <c r="BJ247" i="2"/>
  <c r="BJ291" i="2"/>
  <c r="BJ287" i="2"/>
  <c r="BJ290" i="2"/>
  <c r="BJ169" i="2"/>
  <c r="BJ166" i="2"/>
  <c r="BJ170" i="2"/>
  <c r="BJ258" i="2"/>
  <c r="BJ254" i="2"/>
  <c r="BJ257" i="2"/>
  <c r="BK309" i="2"/>
  <c r="AY309" i="2"/>
  <c r="AM309" i="2"/>
  <c r="AA309" i="2"/>
  <c r="O309" i="2"/>
  <c r="BH309" i="2"/>
  <c r="AV309" i="2"/>
  <c r="AJ309" i="2"/>
  <c r="X309" i="2"/>
  <c r="L309" i="2"/>
  <c r="K309" i="2" s="1"/>
  <c r="BE309" i="2"/>
  <c r="AS309" i="2"/>
  <c r="AG309" i="2"/>
  <c r="U309" i="2"/>
  <c r="I309" i="2"/>
  <c r="H309" i="2" s="1"/>
  <c r="BB309" i="2"/>
  <c r="AP309" i="2"/>
  <c r="AD309" i="2"/>
  <c r="R309" i="2"/>
  <c r="BI309" i="2"/>
  <c r="BJ309" i="2" s="1"/>
  <c r="AK309" i="2"/>
  <c r="M309" i="2"/>
  <c r="BF309" i="2"/>
  <c r="BG309" i="2" s="1"/>
  <c r="AH309" i="2"/>
  <c r="AI309" i="2" s="1"/>
  <c r="J309" i="2"/>
  <c r="BC309" i="2"/>
  <c r="BD309" i="2" s="1"/>
  <c r="AE309" i="2"/>
  <c r="Y309" i="2"/>
  <c r="AZ309" i="2"/>
  <c r="BA309" i="2" s="1"/>
  <c r="AB309" i="2"/>
  <c r="AW309" i="2"/>
  <c r="AX309" i="2" s="1"/>
  <c r="AT309" i="2"/>
  <c r="AU309" i="2" s="1"/>
  <c r="V309" i="2"/>
  <c r="AQ309" i="2"/>
  <c r="AR309" i="2" s="1"/>
  <c r="S309" i="2"/>
  <c r="AN309" i="2"/>
  <c r="P309" i="2"/>
  <c r="BJ137" i="2"/>
  <c r="BJ115" i="2"/>
  <c r="BJ114" i="2"/>
  <c r="BJ103" i="2"/>
  <c r="BJ104" i="2"/>
  <c r="BJ147" i="2"/>
  <c r="BJ148" i="2"/>
  <c r="BJ93" i="2"/>
  <c r="BJ92" i="2"/>
  <c r="BJ125" i="2"/>
  <c r="BJ126" i="2"/>
  <c r="AF303" i="2"/>
  <c r="K26" i="3" s="1"/>
  <c r="BD303" i="2"/>
  <c r="S26" i="3" s="1"/>
  <c r="N299" i="2"/>
  <c r="N302" i="2" s="1"/>
  <c r="N303" i="2" s="1"/>
  <c r="E26" i="3" s="1"/>
  <c r="H299" i="2"/>
  <c r="H302" i="2" s="1"/>
  <c r="H303" i="2" s="1"/>
  <c r="C26" i="3" s="1"/>
  <c r="AX303" i="2"/>
  <c r="Q26" i="3" s="1"/>
  <c r="W303" i="2"/>
  <c r="H26" i="3" s="1"/>
  <c r="BA303" i="2"/>
  <c r="R26" i="3" s="1"/>
  <c r="AL303" i="2"/>
  <c r="M26" i="3" s="1"/>
  <c r="AR303" i="2"/>
  <c r="O26" i="3" s="1"/>
  <c r="T299" i="2"/>
  <c r="T302" i="2" s="1"/>
  <c r="T303" i="2" s="1"/>
  <c r="G26" i="3" s="1"/>
  <c r="AI303" i="2"/>
  <c r="L26" i="3" s="1"/>
  <c r="Z303" i="2"/>
  <c r="I26" i="3" s="1"/>
  <c r="AC303" i="2"/>
  <c r="J26" i="3" s="1"/>
  <c r="AU303" i="2"/>
  <c r="P26" i="3" s="1"/>
  <c r="AO303" i="2"/>
  <c r="N26" i="3" s="1"/>
  <c r="BG303" i="2"/>
  <c r="T26" i="3" s="1"/>
  <c r="Q299" i="2"/>
  <c r="Q302" i="2" s="1"/>
  <c r="Q303" i="2" s="1"/>
  <c r="F26" i="3" s="1"/>
  <c r="K299" i="2"/>
  <c r="K302" i="2" s="1"/>
  <c r="K303" i="2" s="1"/>
  <c r="D26" i="3" s="1"/>
  <c r="BS305" i="2"/>
  <c r="BT305" i="2" s="1"/>
  <c r="BG305" i="2"/>
  <c r="BH305" i="2" s="1"/>
  <c r="AU305" i="2"/>
  <c r="AV305" i="2" s="1"/>
  <c r="AI305" i="2"/>
  <c r="AJ305" i="2" s="1"/>
  <c r="W305" i="2"/>
  <c r="X305" i="2" s="1"/>
  <c r="K305" i="2"/>
  <c r="L305" i="2" s="1"/>
  <c r="CB305" i="2"/>
  <c r="CC305" i="2" s="1"/>
  <c r="BP305" i="2"/>
  <c r="BQ305" i="2" s="1"/>
  <c r="BD305" i="2"/>
  <c r="BE305" i="2" s="1"/>
  <c r="AR305" i="2"/>
  <c r="AS305" i="2" s="1"/>
  <c r="AF305" i="2"/>
  <c r="AG305" i="2" s="1"/>
  <c r="T305" i="2"/>
  <c r="U305" i="2" s="1"/>
  <c r="H305" i="2"/>
  <c r="I305" i="2" s="1"/>
  <c r="BY305" i="2"/>
  <c r="BZ305" i="2" s="1"/>
  <c r="BM305" i="2"/>
  <c r="BN305" i="2" s="1"/>
  <c r="BA305" i="2"/>
  <c r="BB305" i="2" s="1"/>
  <c r="AO305" i="2"/>
  <c r="AP305" i="2" s="1"/>
  <c r="AC305" i="2"/>
  <c r="AD305" i="2" s="1"/>
  <c r="Q305" i="2"/>
  <c r="R305" i="2" s="1"/>
  <c r="AL305" i="2"/>
  <c r="AM305" i="2" s="1"/>
  <c r="BV305" i="2"/>
  <c r="BW305" i="2" s="1"/>
  <c r="AX305" i="2"/>
  <c r="AY305" i="2" s="1"/>
  <c r="Z305" i="2"/>
  <c r="AA305" i="2" s="1"/>
  <c r="BJ305" i="2"/>
  <c r="BK305" i="2" s="1"/>
  <c r="N305" i="2"/>
  <c r="O305" i="2" s="1"/>
  <c r="E309" i="2"/>
  <c r="BO82" i="2"/>
  <c r="U13" i="3"/>
  <c r="U23" i="3"/>
  <c r="U11" i="3"/>
  <c r="BN83" i="2"/>
  <c r="BN166" i="2" s="1"/>
  <c r="BQ81" i="2"/>
  <c r="BP81" i="2"/>
  <c r="BP82" i="2" s="1"/>
  <c r="BJ270" i="2" l="1"/>
  <c r="BP124" i="2"/>
  <c r="BP121" i="2"/>
  <c r="BP113" i="2"/>
  <c r="BP110" i="2"/>
  <c r="BP102" i="2"/>
  <c r="BP99" i="2"/>
  <c r="BP91" i="2"/>
  <c r="BP88" i="2"/>
  <c r="T309" i="2"/>
  <c r="N309" i="2"/>
  <c r="W309" i="2"/>
  <c r="Q309" i="2"/>
  <c r="BJ138" i="2"/>
  <c r="AF309" i="2"/>
  <c r="Z309" i="2"/>
  <c r="AC309" i="2"/>
  <c r="BJ171" i="2"/>
  <c r="BJ303" i="2"/>
  <c r="AL309" i="2"/>
  <c r="BJ226" i="2"/>
  <c r="BL298" i="2"/>
  <c r="BM301" i="2" s="1"/>
  <c r="BL188" i="2"/>
  <c r="BM188" i="2" s="1"/>
  <c r="BJ237" i="2"/>
  <c r="U20" i="3" s="1"/>
  <c r="BJ307" i="2"/>
  <c r="BJ312" i="2" s="1"/>
  <c r="BJ306" i="2"/>
  <c r="BL232" i="2"/>
  <c r="BL155" i="2"/>
  <c r="BJ292" i="2"/>
  <c r="U25" i="3" s="1"/>
  <c r="BJ193" i="2"/>
  <c r="U16" i="3" s="1"/>
  <c r="BJ182" i="2"/>
  <c r="U15" i="3" s="1"/>
  <c r="BJ259" i="2"/>
  <c r="BL133" i="2"/>
  <c r="BM133" i="2" s="1"/>
  <c r="BL276" i="2"/>
  <c r="BJ215" i="2"/>
  <c r="U18" i="3" s="1"/>
  <c r="BN309" i="2"/>
  <c r="BL221" i="2"/>
  <c r="BL243" i="2"/>
  <c r="BN155" i="2"/>
  <c r="BN188" i="2"/>
  <c r="BS307" i="2"/>
  <c r="BS306" i="2"/>
  <c r="BM307" i="2"/>
  <c r="BM306" i="2"/>
  <c r="BP307" i="2"/>
  <c r="BP306" i="2"/>
  <c r="AO309" i="2"/>
  <c r="BL144" i="2"/>
  <c r="BM144" i="2" s="1"/>
  <c r="BL265" i="2"/>
  <c r="BJ248" i="2"/>
  <c r="U21" i="3" s="1"/>
  <c r="BN243" i="2"/>
  <c r="BN276" i="2"/>
  <c r="BN199" i="2"/>
  <c r="BV307" i="2"/>
  <c r="BV306" i="2"/>
  <c r="BY307" i="2"/>
  <c r="BY306" i="2"/>
  <c r="CB307" i="2"/>
  <c r="CB306" i="2"/>
  <c r="BL309" i="2"/>
  <c r="BM309" i="2" s="1"/>
  <c r="BL210" i="2"/>
  <c r="BL177" i="2"/>
  <c r="BN298" i="2"/>
  <c r="BN144" i="2"/>
  <c r="BN287" i="2"/>
  <c r="BL287" i="2"/>
  <c r="BL254" i="2"/>
  <c r="BJ204" i="2"/>
  <c r="BM298" i="2"/>
  <c r="BN89" i="2"/>
  <c r="BN177" i="2"/>
  <c r="BN265" i="2"/>
  <c r="BN133" i="2"/>
  <c r="BN210" i="2"/>
  <c r="BL199" i="2"/>
  <c r="BL166" i="2"/>
  <c r="BJ281" i="2"/>
  <c r="U24" i="3" s="1"/>
  <c r="BN232" i="2"/>
  <c r="BN254" i="2"/>
  <c r="BN221" i="2"/>
  <c r="AX307" i="2"/>
  <c r="AX312" i="2" s="1"/>
  <c r="AX306" i="2"/>
  <c r="AY306" i="2" s="1"/>
  <c r="AX310" i="2" s="1"/>
  <c r="AX313" i="2" s="1"/>
  <c r="W307" i="2"/>
  <c r="W312" i="2" s="1"/>
  <c r="W306" i="2"/>
  <c r="X306" i="2" s="1"/>
  <c r="W310" i="2" s="1"/>
  <c r="W313" i="2" s="1"/>
  <c r="AC307" i="2"/>
  <c r="AC312" i="2" s="1"/>
  <c r="AC306" i="2"/>
  <c r="AD306" i="2" s="1"/>
  <c r="AC310" i="2" s="1"/>
  <c r="AC313" i="2" s="1"/>
  <c r="AF307" i="2"/>
  <c r="AF312" i="2" s="1"/>
  <c r="AF306" i="2"/>
  <c r="AG306" i="2" s="1"/>
  <c r="AF310" i="2" s="1"/>
  <c r="AF313" i="2" s="1"/>
  <c r="AI307" i="2"/>
  <c r="AI312" i="2" s="1"/>
  <c r="AI306" i="2"/>
  <c r="AJ306" i="2" s="1"/>
  <c r="AI310" i="2" s="1"/>
  <c r="AI313" i="2" s="1"/>
  <c r="AL307" i="2"/>
  <c r="AL312" i="2" s="1"/>
  <c r="AL306" i="2"/>
  <c r="AM306" i="2" s="1"/>
  <c r="AL310" i="2" s="1"/>
  <c r="AL313" i="2" s="1"/>
  <c r="AO307" i="2"/>
  <c r="AO312" i="2" s="1"/>
  <c r="AO306" i="2"/>
  <c r="AP306" i="2" s="1"/>
  <c r="AO310" i="2" s="1"/>
  <c r="AO313" i="2" s="1"/>
  <c r="AR307" i="2"/>
  <c r="AR312" i="2" s="1"/>
  <c r="AR306" i="2"/>
  <c r="AS306" i="2" s="1"/>
  <c r="AR310" i="2" s="1"/>
  <c r="AR313" i="2" s="1"/>
  <c r="AU307" i="2"/>
  <c r="AU312" i="2" s="1"/>
  <c r="AU306" i="2"/>
  <c r="AV306" i="2" s="1"/>
  <c r="AU310" i="2" s="1"/>
  <c r="AU313" i="2" s="1"/>
  <c r="Z307" i="2"/>
  <c r="Z312" i="2" s="1"/>
  <c r="Z306" i="2"/>
  <c r="AA306" i="2" s="1"/>
  <c r="Z310" i="2" s="1"/>
  <c r="Z313" i="2" s="1"/>
  <c r="BA307" i="2"/>
  <c r="BA312" i="2" s="1"/>
  <c r="BA306" i="2"/>
  <c r="BB306" i="2" s="1"/>
  <c r="BA310" i="2" s="1"/>
  <c r="BA313" i="2" s="1"/>
  <c r="BD307" i="2"/>
  <c r="BD312" i="2" s="1"/>
  <c r="BD306" i="2"/>
  <c r="BE306" i="2" s="1"/>
  <c r="BD310" i="2" s="1"/>
  <c r="BD313" i="2" s="1"/>
  <c r="BG307" i="2"/>
  <c r="BG312" i="2" s="1"/>
  <c r="BG306" i="2"/>
  <c r="BH306" i="2" s="1"/>
  <c r="BG310" i="2" s="1"/>
  <c r="BG313" i="2" s="1"/>
  <c r="BJ116" i="2"/>
  <c r="U9" i="3" s="1"/>
  <c r="BL89" i="2"/>
  <c r="BM89" i="2" s="1"/>
  <c r="BJ149" i="2"/>
  <c r="U12" i="3" s="1"/>
  <c r="BJ105" i="2"/>
  <c r="U8" i="3" s="1"/>
  <c r="BJ127" i="2"/>
  <c r="U10" i="3" s="1"/>
  <c r="BJ94" i="2"/>
  <c r="U7" i="3" s="1"/>
  <c r="BN122" i="2"/>
  <c r="BL122" i="2"/>
  <c r="BM122" i="2" s="1"/>
  <c r="BL100" i="2"/>
  <c r="BM100" i="2" s="1"/>
  <c r="BN100" i="2"/>
  <c r="BL111" i="2"/>
  <c r="BM111" i="2" s="1"/>
  <c r="BN111" i="2"/>
  <c r="T307" i="2"/>
  <c r="T312" i="2" s="1"/>
  <c r="N307" i="2"/>
  <c r="N312" i="2" s="1"/>
  <c r="Q307" i="2"/>
  <c r="Q312" i="2" s="1"/>
  <c r="K307" i="2"/>
  <c r="K312" i="2" s="1"/>
  <c r="H307" i="2"/>
  <c r="H312" i="2" s="1"/>
  <c r="N306" i="2"/>
  <c r="O306" i="2" s="1"/>
  <c r="Q306" i="2"/>
  <c r="R306" i="2" s="1"/>
  <c r="T306" i="2"/>
  <c r="U306" i="2" s="1"/>
  <c r="K306" i="2"/>
  <c r="L306" i="2" s="1"/>
  <c r="H306" i="2"/>
  <c r="I306" i="2" s="1"/>
  <c r="H310" i="2" s="1"/>
  <c r="H313" i="2" s="1"/>
  <c r="E318" i="2"/>
  <c r="BO83" i="2"/>
  <c r="U26" i="3"/>
  <c r="U22" i="3"/>
  <c r="U14" i="3"/>
  <c r="U19" i="3"/>
  <c r="U17" i="3"/>
  <c r="BQ82" i="2"/>
  <c r="BQ83" i="2" s="1"/>
  <c r="BR81" i="2"/>
  <c r="BM302" i="2" l="1"/>
  <c r="BM303" i="2" s="1"/>
  <c r="BM192" i="2"/>
  <c r="BM191" i="2"/>
  <c r="BM312" i="2"/>
  <c r="BQ144" i="2"/>
  <c r="BT306" i="2"/>
  <c r="BS310" i="2" s="1"/>
  <c r="BK306" i="2"/>
  <c r="BJ310" i="2" s="1"/>
  <c r="BJ313" i="2" s="1"/>
  <c r="BJ314" i="2" s="1"/>
  <c r="U27" i="3" s="1"/>
  <c r="BZ306" i="2"/>
  <c r="BY310" i="2" s="1"/>
  <c r="BW306" i="2"/>
  <c r="BV310" i="2" s="1"/>
  <c r="BQ306" i="2"/>
  <c r="BP310" i="2" s="1"/>
  <c r="BN306" i="2"/>
  <c r="BM310" i="2" s="1"/>
  <c r="BM313" i="2" s="1"/>
  <c r="BM314" i="2" s="1"/>
  <c r="V27" i="3" s="1"/>
  <c r="CC306" i="2"/>
  <c r="CB310" i="2" s="1"/>
  <c r="BQ155" i="2"/>
  <c r="BQ199" i="2"/>
  <c r="BQ243" i="2"/>
  <c r="BQ133" i="2"/>
  <c r="BQ265" i="2"/>
  <c r="BQ177" i="2"/>
  <c r="BM203" i="2"/>
  <c r="BM202" i="2"/>
  <c r="BM199" i="2"/>
  <c r="BQ254" i="2"/>
  <c r="BQ166" i="2"/>
  <c r="BM258" i="2"/>
  <c r="BM254" i="2"/>
  <c r="BM257" i="2"/>
  <c r="BM177" i="2"/>
  <c r="BM181" i="2"/>
  <c r="BM180" i="2"/>
  <c r="BM247" i="2"/>
  <c r="BM246" i="2"/>
  <c r="BM243" i="2"/>
  <c r="BM210" i="2"/>
  <c r="BM214" i="2"/>
  <c r="BM213" i="2"/>
  <c r="BQ232" i="2"/>
  <c r="BM158" i="2"/>
  <c r="BM155" i="2"/>
  <c r="BM159" i="2"/>
  <c r="BQ309" i="2"/>
  <c r="BQ221" i="2"/>
  <c r="BM232" i="2"/>
  <c r="BM235" i="2"/>
  <c r="BM236" i="2"/>
  <c r="BQ298" i="2"/>
  <c r="BQ210" i="2"/>
  <c r="BM280" i="2"/>
  <c r="BM276" i="2"/>
  <c r="BM279" i="2"/>
  <c r="BM287" i="2"/>
  <c r="BM290" i="2"/>
  <c r="BM291" i="2"/>
  <c r="BQ287" i="2"/>
  <c r="BM269" i="2"/>
  <c r="BM268" i="2"/>
  <c r="BM265" i="2"/>
  <c r="BM225" i="2"/>
  <c r="BM221" i="2"/>
  <c r="BM224" i="2"/>
  <c r="BO166" i="2"/>
  <c r="BO254" i="2"/>
  <c r="BO177" i="2"/>
  <c r="BO265" i="2"/>
  <c r="BO188" i="2"/>
  <c r="BO276" i="2"/>
  <c r="BO221" i="2"/>
  <c r="BO144" i="2"/>
  <c r="BP144" i="2" s="1"/>
  <c r="BO199" i="2"/>
  <c r="BO287" i="2"/>
  <c r="BO210" i="2"/>
  <c r="BO298" i="2"/>
  <c r="BO232" i="2"/>
  <c r="BO133" i="2"/>
  <c r="BP133" i="2" s="1"/>
  <c r="BO155" i="2"/>
  <c r="BO243" i="2"/>
  <c r="BO309" i="2"/>
  <c r="BQ276" i="2"/>
  <c r="BQ188" i="2"/>
  <c r="BM169" i="2"/>
  <c r="BM166" i="2"/>
  <c r="BM170" i="2"/>
  <c r="BI320" i="2"/>
  <c r="BJ320" i="2" s="1"/>
  <c r="AW320" i="2"/>
  <c r="AX320" i="2" s="1"/>
  <c r="AK320" i="2"/>
  <c r="Y320" i="2"/>
  <c r="M320" i="2"/>
  <c r="BF320" i="2"/>
  <c r="BG320" i="2" s="1"/>
  <c r="AT320" i="2"/>
  <c r="AU320" i="2" s="1"/>
  <c r="AH320" i="2"/>
  <c r="V320" i="2"/>
  <c r="J320" i="2"/>
  <c r="BO320" i="2"/>
  <c r="BP320" i="2" s="1"/>
  <c r="BC320" i="2"/>
  <c r="BD320" i="2" s="1"/>
  <c r="AQ320" i="2"/>
  <c r="AE320" i="2"/>
  <c r="S320" i="2"/>
  <c r="BL320" i="2"/>
  <c r="BM320" i="2" s="1"/>
  <c r="AZ320" i="2"/>
  <c r="BA320" i="2" s="1"/>
  <c r="AN320" i="2"/>
  <c r="AB320" i="2"/>
  <c r="P320" i="2"/>
  <c r="BH320" i="2"/>
  <c r="AJ320" i="2"/>
  <c r="L320" i="2"/>
  <c r="K320" i="2" s="1"/>
  <c r="BE320" i="2"/>
  <c r="AG320" i="2"/>
  <c r="I320" i="2"/>
  <c r="H320" i="2" s="1"/>
  <c r="BB320" i="2"/>
  <c r="AD320" i="2"/>
  <c r="AY320" i="2"/>
  <c r="AA320" i="2"/>
  <c r="AV320" i="2"/>
  <c r="X320" i="2"/>
  <c r="BQ320" i="2"/>
  <c r="AS320" i="2"/>
  <c r="U320" i="2"/>
  <c r="BN320" i="2"/>
  <c r="AP320" i="2"/>
  <c r="R320" i="2"/>
  <c r="BK320" i="2"/>
  <c r="AM320" i="2"/>
  <c r="O320" i="2"/>
  <c r="BM93" i="2"/>
  <c r="BM92" i="2"/>
  <c r="BO89" i="2"/>
  <c r="BP89" i="2" s="1"/>
  <c r="BO100" i="2"/>
  <c r="BP100" i="2" s="1"/>
  <c r="BO111" i="2"/>
  <c r="BP111" i="2" s="1"/>
  <c r="BO122" i="2"/>
  <c r="BP122" i="2" s="1"/>
  <c r="BM104" i="2"/>
  <c r="BM103" i="2"/>
  <c r="BQ122" i="2"/>
  <c r="BQ111" i="2"/>
  <c r="BM126" i="2"/>
  <c r="BM125" i="2"/>
  <c r="BQ100" i="2"/>
  <c r="BQ89" i="2"/>
  <c r="BM115" i="2"/>
  <c r="BM114" i="2"/>
  <c r="BM137" i="2"/>
  <c r="BM136" i="2"/>
  <c r="BM147" i="2"/>
  <c r="BM148" i="2"/>
  <c r="AO314" i="2"/>
  <c r="N27" i="3" s="1"/>
  <c r="AX314" i="2"/>
  <c r="Q27" i="3" s="1"/>
  <c r="AI314" i="2"/>
  <c r="L27" i="3" s="1"/>
  <c r="BA314" i="2"/>
  <c r="R27" i="3" s="1"/>
  <c r="AF314" i="2"/>
  <c r="K27" i="3" s="1"/>
  <c r="AC314" i="2"/>
  <c r="J27" i="3" s="1"/>
  <c r="AR314" i="2"/>
  <c r="O27" i="3" s="1"/>
  <c r="AU314" i="2"/>
  <c r="P27" i="3" s="1"/>
  <c r="Z314" i="2"/>
  <c r="I27" i="3" s="1"/>
  <c r="AL314" i="2"/>
  <c r="M27" i="3" s="1"/>
  <c r="BD314" i="2"/>
  <c r="S27" i="3" s="1"/>
  <c r="W314" i="2"/>
  <c r="H27" i="3" s="1"/>
  <c r="BG314" i="2"/>
  <c r="T27" i="3" s="1"/>
  <c r="H314" i="2"/>
  <c r="C27" i="3" s="1"/>
  <c r="N310" i="2"/>
  <c r="N313" i="2" s="1"/>
  <c r="N314" i="2" s="1"/>
  <c r="E27" i="3" s="1"/>
  <c r="Q310" i="2"/>
  <c r="Q313" i="2" s="1"/>
  <c r="Q314" i="2" s="1"/>
  <c r="F27" i="3" s="1"/>
  <c r="T310" i="2"/>
  <c r="T313" i="2" s="1"/>
  <c r="T314" i="2" s="1"/>
  <c r="G27" i="3" s="1"/>
  <c r="K310" i="2"/>
  <c r="K313" i="2" s="1"/>
  <c r="K314" i="2" s="1"/>
  <c r="D27" i="3" s="1"/>
  <c r="CB316" i="2"/>
  <c r="CC316" i="2" s="1"/>
  <c r="BP316" i="2"/>
  <c r="BQ316" i="2" s="1"/>
  <c r="BD316" i="2"/>
  <c r="BE316" i="2" s="1"/>
  <c r="AR316" i="2"/>
  <c r="AS316" i="2" s="1"/>
  <c r="AF316" i="2"/>
  <c r="AG316" i="2" s="1"/>
  <c r="T316" i="2"/>
  <c r="U316" i="2" s="1"/>
  <c r="H316" i="2"/>
  <c r="I316" i="2" s="1"/>
  <c r="BY316" i="2"/>
  <c r="BZ316" i="2" s="1"/>
  <c r="BM316" i="2"/>
  <c r="BN316" i="2" s="1"/>
  <c r="BA316" i="2"/>
  <c r="BB316" i="2" s="1"/>
  <c r="AO316" i="2"/>
  <c r="AP316" i="2" s="1"/>
  <c r="AC316" i="2"/>
  <c r="AD316" i="2" s="1"/>
  <c r="Q316" i="2"/>
  <c r="R316" i="2" s="1"/>
  <c r="BV316" i="2"/>
  <c r="BW316" i="2" s="1"/>
  <c r="BJ316" i="2"/>
  <c r="BK316" i="2" s="1"/>
  <c r="AX316" i="2"/>
  <c r="AY316" i="2" s="1"/>
  <c r="AL316" i="2"/>
  <c r="AM316" i="2" s="1"/>
  <c r="Z316" i="2"/>
  <c r="AA316" i="2" s="1"/>
  <c r="N316" i="2"/>
  <c r="O316" i="2" s="1"/>
  <c r="AU316" i="2"/>
  <c r="AV316" i="2" s="1"/>
  <c r="W316" i="2"/>
  <c r="X316" i="2" s="1"/>
  <c r="BG316" i="2"/>
  <c r="BH316" i="2" s="1"/>
  <c r="K316" i="2"/>
  <c r="L316" i="2" s="1"/>
  <c r="AI316" i="2"/>
  <c r="AJ316" i="2" s="1"/>
  <c r="BS316" i="2"/>
  <c r="BT316" i="2" s="1"/>
  <c r="E320" i="2"/>
  <c r="BR82" i="2"/>
  <c r="V26" i="3"/>
  <c r="BT81" i="2"/>
  <c r="BS81" i="2"/>
  <c r="BS82" i="2" s="1"/>
  <c r="Q320" i="2" l="1"/>
  <c r="Z320" i="2"/>
  <c r="W320" i="2"/>
  <c r="BS124" i="2"/>
  <c r="BS121" i="2"/>
  <c r="BS113" i="2"/>
  <c r="BS110" i="2"/>
  <c r="BS102" i="2"/>
  <c r="BS99" i="2"/>
  <c r="BS91" i="2"/>
  <c r="BS88" i="2"/>
  <c r="N320" i="2"/>
  <c r="T320" i="2"/>
  <c r="AC320" i="2"/>
  <c r="AF320" i="2"/>
  <c r="AR320" i="2"/>
  <c r="BM193" i="2"/>
  <c r="V16" i="3" s="1"/>
  <c r="BM281" i="2"/>
  <c r="V24" i="3" s="1"/>
  <c r="BM259" i="2"/>
  <c r="V22" i="3" s="1"/>
  <c r="BM215" i="2"/>
  <c r="V18" i="3" s="1"/>
  <c r="AO320" i="2"/>
  <c r="BM226" i="2"/>
  <c r="V19" i="3" s="1"/>
  <c r="BM204" i="2"/>
  <c r="V17" i="3" s="1"/>
  <c r="BM292" i="2"/>
  <c r="V25" i="3" s="1"/>
  <c r="BM237" i="2"/>
  <c r="V20" i="3" s="1"/>
  <c r="AL320" i="2"/>
  <c r="BM160" i="2"/>
  <c r="V13" i="3" s="1"/>
  <c r="BM171" i="2"/>
  <c r="V14" i="3" s="1"/>
  <c r="BM270" i="2"/>
  <c r="V23" i="3" s="1"/>
  <c r="BJ318" i="2"/>
  <c r="BJ323" i="2" s="1"/>
  <c r="BJ317" i="2"/>
  <c r="BY318" i="2"/>
  <c r="BY317" i="2"/>
  <c r="BP287" i="2"/>
  <c r="BP291" i="2"/>
  <c r="BP290" i="2"/>
  <c r="BP258" i="2"/>
  <c r="BP257" i="2"/>
  <c r="BP254" i="2"/>
  <c r="BV318" i="2"/>
  <c r="BV317" i="2"/>
  <c r="BP309" i="2"/>
  <c r="BP313" i="2"/>
  <c r="BP203" i="2"/>
  <c r="BP202" i="2"/>
  <c r="BP199" i="2"/>
  <c r="BP169" i="2"/>
  <c r="BP170" i="2"/>
  <c r="BP166" i="2"/>
  <c r="BM182" i="2"/>
  <c r="V15" i="3" s="1"/>
  <c r="BP155" i="2"/>
  <c r="BP158" i="2"/>
  <c r="BP159" i="2"/>
  <c r="BP221" i="2"/>
  <c r="BP225" i="2"/>
  <c r="BP224" i="2"/>
  <c r="BP243" i="2"/>
  <c r="BP247" i="2"/>
  <c r="BP246" i="2"/>
  <c r="AI320" i="2"/>
  <c r="BP276" i="2"/>
  <c r="BP280" i="2"/>
  <c r="BP279" i="2"/>
  <c r="BP232" i="2"/>
  <c r="BP236" i="2"/>
  <c r="BP235" i="2"/>
  <c r="BP191" i="2"/>
  <c r="BP192" i="2"/>
  <c r="BP188" i="2"/>
  <c r="BS318" i="2"/>
  <c r="BS317" i="2"/>
  <c r="BP318" i="2"/>
  <c r="BP323" i="2" s="1"/>
  <c r="BP317" i="2"/>
  <c r="BP302" i="2"/>
  <c r="BP298" i="2"/>
  <c r="BP301" i="2"/>
  <c r="BP268" i="2"/>
  <c r="BP269" i="2"/>
  <c r="BP265" i="2"/>
  <c r="BM318" i="2"/>
  <c r="BM323" i="2" s="1"/>
  <c r="BM317" i="2"/>
  <c r="CB318" i="2"/>
  <c r="CB317" i="2"/>
  <c r="BP214" i="2"/>
  <c r="BP210" i="2"/>
  <c r="BP213" i="2"/>
  <c r="BP181" i="2"/>
  <c r="BP177" i="2"/>
  <c r="BP180" i="2"/>
  <c r="BM248" i="2"/>
  <c r="V21" i="3" s="1"/>
  <c r="BP312" i="2"/>
  <c r="BP314" i="2" s="1"/>
  <c r="W27" i="3" s="1"/>
  <c r="AF318" i="2"/>
  <c r="AF323" i="2" s="1"/>
  <c r="AF317" i="2"/>
  <c r="AG317" i="2" s="1"/>
  <c r="AF321" i="2" s="1"/>
  <c r="AF324" i="2" s="1"/>
  <c r="AC318" i="2"/>
  <c r="AC323" i="2" s="1"/>
  <c r="AC317" i="2"/>
  <c r="AD317" i="2" s="1"/>
  <c r="AC321" i="2" s="1"/>
  <c r="AC324" i="2" s="1"/>
  <c r="AR318" i="2"/>
  <c r="AR323" i="2" s="1"/>
  <c r="AR317" i="2"/>
  <c r="AS317" i="2" s="1"/>
  <c r="AR321" i="2" s="1"/>
  <c r="AR324" i="2" s="1"/>
  <c r="Z318" i="2"/>
  <c r="Z323" i="2" s="1"/>
  <c r="Z317" i="2"/>
  <c r="AA317" i="2" s="1"/>
  <c r="Z321" i="2" s="1"/>
  <c r="Z324" i="2" s="1"/>
  <c r="AO318" i="2"/>
  <c r="AO323" i="2" s="1"/>
  <c r="AO317" i="2"/>
  <c r="AP317" i="2" s="1"/>
  <c r="AO321" i="2" s="1"/>
  <c r="AO324" i="2" s="1"/>
  <c r="BD318" i="2"/>
  <c r="BD323" i="2" s="1"/>
  <c r="BD317" i="2"/>
  <c r="BE317" i="2" s="1"/>
  <c r="BD321" i="2" s="1"/>
  <c r="BD324" i="2" s="1"/>
  <c r="AL318" i="2"/>
  <c r="AL323" i="2" s="1"/>
  <c r="AL317" i="2"/>
  <c r="AM317" i="2" s="1"/>
  <c r="BA318" i="2"/>
  <c r="BA323" i="2" s="1"/>
  <c r="BA317" i="2"/>
  <c r="BB317" i="2" s="1"/>
  <c r="BA321" i="2" s="1"/>
  <c r="BA324" i="2" s="1"/>
  <c r="AI318" i="2"/>
  <c r="AI323" i="2" s="1"/>
  <c r="AI317" i="2"/>
  <c r="AJ317" i="2" s="1"/>
  <c r="AI321" i="2" s="1"/>
  <c r="AI324" i="2" s="1"/>
  <c r="AX318" i="2"/>
  <c r="AX323" i="2" s="1"/>
  <c r="AX317" i="2"/>
  <c r="AY317" i="2" s="1"/>
  <c r="AX321" i="2" s="1"/>
  <c r="AX324" i="2" s="1"/>
  <c r="AU318" i="2"/>
  <c r="AU323" i="2" s="1"/>
  <c r="AU317" i="2"/>
  <c r="AV317" i="2" s="1"/>
  <c r="AU321" i="2" s="1"/>
  <c r="AU324" i="2" s="1"/>
  <c r="BG318" i="2"/>
  <c r="BG323" i="2" s="1"/>
  <c r="BG317" i="2"/>
  <c r="BH317" i="2" s="1"/>
  <c r="BG321" i="2" s="1"/>
  <c r="BG324" i="2" s="1"/>
  <c r="W318" i="2"/>
  <c r="W323" i="2" s="1"/>
  <c r="W317" i="2"/>
  <c r="X317" i="2" s="1"/>
  <c r="W321" i="2" s="1"/>
  <c r="W324" i="2" s="1"/>
  <c r="BM94" i="2"/>
  <c r="V7" i="3" s="1"/>
  <c r="BP93" i="2"/>
  <c r="BM149" i="2"/>
  <c r="V12" i="3" s="1"/>
  <c r="BP92" i="2"/>
  <c r="BM116" i="2"/>
  <c r="V9" i="3" s="1"/>
  <c r="BM138" i="2"/>
  <c r="V11" i="3" s="1"/>
  <c r="BM105" i="2"/>
  <c r="V8" i="3" s="1"/>
  <c r="BM127" i="2"/>
  <c r="V10" i="3" s="1"/>
  <c r="BP126" i="2"/>
  <c r="BP125" i="2"/>
  <c r="BP115" i="2"/>
  <c r="BP114" i="2"/>
  <c r="BP104" i="2"/>
  <c r="BP103" i="2"/>
  <c r="BP136" i="2"/>
  <c r="BP137" i="2"/>
  <c r="BP148" i="2"/>
  <c r="BP147" i="2"/>
  <c r="T318" i="2"/>
  <c r="T323" i="2" s="1"/>
  <c r="N318" i="2"/>
  <c r="N323" i="2" s="1"/>
  <c r="Q318" i="2"/>
  <c r="Q323" i="2" s="1"/>
  <c r="H318" i="2"/>
  <c r="H323" i="2" s="1"/>
  <c r="K318" i="2"/>
  <c r="K323" i="2" s="1"/>
  <c r="N317" i="2"/>
  <c r="O317" i="2" s="1"/>
  <c r="Q317" i="2"/>
  <c r="R317" i="2" s="1"/>
  <c r="T317" i="2"/>
  <c r="U317" i="2" s="1"/>
  <c r="K317" i="2"/>
  <c r="L317" i="2" s="1"/>
  <c r="H317" i="2"/>
  <c r="I317" i="2" s="1"/>
  <c r="E329" i="2"/>
  <c r="BR83" i="2"/>
  <c r="BT82" i="2"/>
  <c r="BT83" i="2" s="1"/>
  <c r="BU81" i="2"/>
  <c r="BN317" i="2" l="1"/>
  <c r="BM321" i="2" s="1"/>
  <c r="BM324" i="2" s="1"/>
  <c r="BM325" i="2" s="1"/>
  <c r="V28" i="3" s="1"/>
  <c r="BQ317" i="2"/>
  <c r="BP321" i="2" s="1"/>
  <c r="BP324" i="2" s="1"/>
  <c r="BP325" i="2" s="1"/>
  <c r="W28" i="3" s="1"/>
  <c r="BW317" i="2"/>
  <c r="BV321" i="2" s="1"/>
  <c r="BZ317" i="2"/>
  <c r="BY321" i="2" s="1"/>
  <c r="BT317" i="2"/>
  <c r="BS321" i="2" s="1"/>
  <c r="BK317" i="2"/>
  <c r="BJ321" i="2" s="1"/>
  <c r="BJ324" i="2" s="1"/>
  <c r="BJ325" i="2" s="1"/>
  <c r="U28" i="3" s="1"/>
  <c r="CC317" i="2"/>
  <c r="CB321" i="2" s="1"/>
  <c r="BT232" i="2"/>
  <c r="BT133" i="2"/>
  <c r="BP94" i="2"/>
  <c r="W7" i="3" s="1"/>
  <c r="AL321" i="2"/>
  <c r="AL324" i="2" s="1"/>
  <c r="BP226" i="2"/>
  <c r="W19" i="3" s="1"/>
  <c r="BT144" i="2"/>
  <c r="BT320" i="2"/>
  <c r="BP160" i="2"/>
  <c r="W13" i="3" s="1"/>
  <c r="BP237" i="2"/>
  <c r="W20" i="3" s="1"/>
  <c r="BP281" i="2"/>
  <c r="W24" i="3" s="1"/>
  <c r="BP270" i="2"/>
  <c r="W23" i="3" s="1"/>
  <c r="BP303" i="2"/>
  <c r="W26" i="3" s="1"/>
  <c r="BP193" i="2"/>
  <c r="W16" i="3" s="1"/>
  <c r="BP248" i="2"/>
  <c r="W21" i="3" s="1"/>
  <c r="BR199" i="2"/>
  <c r="BR287" i="2"/>
  <c r="BR320" i="2"/>
  <c r="BR166" i="2"/>
  <c r="BR210" i="2"/>
  <c r="BR298" i="2"/>
  <c r="BR221" i="2"/>
  <c r="BR309" i="2"/>
  <c r="BR232" i="2"/>
  <c r="BR155" i="2"/>
  <c r="BR243" i="2"/>
  <c r="BR177" i="2"/>
  <c r="BR265" i="2"/>
  <c r="BR133" i="2"/>
  <c r="BS133" i="2" s="1"/>
  <c r="BR188" i="2"/>
  <c r="BR276" i="2"/>
  <c r="BR144" i="2"/>
  <c r="BS144" i="2" s="1"/>
  <c r="BR254" i="2"/>
  <c r="BT254" i="2"/>
  <c r="BT166" i="2"/>
  <c r="BP204" i="2"/>
  <c r="W17" i="3" s="1"/>
  <c r="BT243" i="2"/>
  <c r="BT155" i="2"/>
  <c r="BP292" i="2"/>
  <c r="W25" i="3" s="1"/>
  <c r="BT309" i="2"/>
  <c r="BT221" i="2"/>
  <c r="BT298" i="2"/>
  <c r="BT210" i="2"/>
  <c r="BP182" i="2"/>
  <c r="W15" i="3" s="1"/>
  <c r="BT287" i="2"/>
  <c r="BT199" i="2"/>
  <c r="BT276" i="2"/>
  <c r="BT188" i="2"/>
  <c r="BP171" i="2"/>
  <c r="W14" i="3" s="1"/>
  <c r="BT265" i="2"/>
  <c r="BT177" i="2"/>
  <c r="BP215" i="2"/>
  <c r="W18" i="3" s="1"/>
  <c r="BP259" i="2"/>
  <c r="W22" i="3" s="1"/>
  <c r="BT331" i="2"/>
  <c r="BH331" i="2"/>
  <c r="AV331" i="2"/>
  <c r="AJ331" i="2"/>
  <c r="X331" i="2"/>
  <c r="L331" i="2"/>
  <c r="K331" i="2" s="1"/>
  <c r="BR331" i="2"/>
  <c r="BS331" i="2" s="1"/>
  <c r="BF331" i="2"/>
  <c r="BG331" i="2" s="1"/>
  <c r="AT331" i="2"/>
  <c r="AU331" i="2" s="1"/>
  <c r="AH331" i="2"/>
  <c r="V331" i="2"/>
  <c r="J331" i="2"/>
  <c r="BQ331" i="2"/>
  <c r="BE331" i="2"/>
  <c r="AS331" i="2"/>
  <c r="AG331" i="2"/>
  <c r="U331" i="2"/>
  <c r="I331" i="2"/>
  <c r="H331" i="2" s="1"/>
  <c r="BO331" i="2"/>
  <c r="BP331" i="2" s="1"/>
  <c r="BC331" i="2"/>
  <c r="BD331" i="2" s="1"/>
  <c r="AQ331" i="2"/>
  <c r="AR331" i="2" s="1"/>
  <c r="AE331" i="2"/>
  <c r="S331" i="2"/>
  <c r="BN331" i="2"/>
  <c r="BB331" i="2"/>
  <c r="AP331" i="2"/>
  <c r="AD331" i="2"/>
  <c r="R331" i="2"/>
  <c r="BL331" i="2"/>
  <c r="BM331" i="2" s="1"/>
  <c r="AZ331" i="2"/>
  <c r="BA331" i="2" s="1"/>
  <c r="AN331" i="2"/>
  <c r="AB331" i="2"/>
  <c r="BK331" i="2"/>
  <c r="AY331" i="2"/>
  <c r="AM331" i="2"/>
  <c r="AA331" i="2"/>
  <c r="O331" i="2"/>
  <c r="N331" i="2" s="1"/>
  <c r="Y331" i="2"/>
  <c r="P331" i="2"/>
  <c r="M331" i="2"/>
  <c r="BI331" i="2"/>
  <c r="BJ331" i="2" s="1"/>
  <c r="AW331" i="2"/>
  <c r="AX331" i="2" s="1"/>
  <c r="AK331" i="2"/>
  <c r="AL331" i="2" s="1"/>
  <c r="BP149" i="2"/>
  <c r="W12" i="3" s="1"/>
  <c r="BT89" i="2"/>
  <c r="BP127" i="2"/>
  <c r="W10" i="3" s="1"/>
  <c r="BP116" i="2"/>
  <c r="W9" i="3" s="1"/>
  <c r="BP105" i="2"/>
  <c r="W8" i="3" s="1"/>
  <c r="BP138" i="2"/>
  <c r="W11" i="3" s="1"/>
  <c r="BT111" i="2"/>
  <c r="BT100" i="2"/>
  <c r="BR122" i="2"/>
  <c r="BS122" i="2" s="1"/>
  <c r="BR89" i="2"/>
  <c r="BS89" i="2" s="1"/>
  <c r="BR100" i="2"/>
  <c r="BS100" i="2" s="1"/>
  <c r="BR111" i="2"/>
  <c r="BS111" i="2" s="1"/>
  <c r="BT122" i="2"/>
  <c r="BA325" i="2"/>
  <c r="R28" i="3" s="1"/>
  <c r="AX325" i="2"/>
  <c r="Q28" i="3" s="1"/>
  <c r="H321" i="2"/>
  <c r="H324" i="2" s="1"/>
  <c r="H325" i="2" s="1"/>
  <c r="C28" i="3" s="1"/>
  <c r="AU325" i="2"/>
  <c r="P28" i="3" s="1"/>
  <c r="AL325" i="2"/>
  <c r="M28" i="3" s="1"/>
  <c r="Q321" i="2"/>
  <c r="Q324" i="2" s="1"/>
  <c r="Q325" i="2" s="1"/>
  <c r="F28" i="3" s="1"/>
  <c r="AC325" i="2"/>
  <c r="J28" i="3" s="1"/>
  <c r="W325" i="2"/>
  <c r="H28" i="3" s="1"/>
  <c r="Z325" i="2"/>
  <c r="I28" i="3" s="1"/>
  <c r="AF325" i="2"/>
  <c r="K28" i="3" s="1"/>
  <c r="BG325" i="2"/>
  <c r="T28" i="3" s="1"/>
  <c r="AI325" i="2"/>
  <c r="L28" i="3" s="1"/>
  <c r="AO325" i="2"/>
  <c r="N28" i="3" s="1"/>
  <c r="BD325" i="2"/>
  <c r="S28" i="3" s="1"/>
  <c r="AR325" i="2"/>
  <c r="O28" i="3" s="1"/>
  <c r="K321" i="2"/>
  <c r="K324" i="2" s="1"/>
  <c r="K325" i="2" s="1"/>
  <c r="D28" i="3" s="1"/>
  <c r="N321" i="2"/>
  <c r="N324" i="2" s="1"/>
  <c r="N325" i="2" s="1"/>
  <c r="E28" i="3" s="1"/>
  <c r="T321" i="2"/>
  <c r="T324" i="2" s="1"/>
  <c r="T325" i="2" s="1"/>
  <c r="G28" i="3" s="1"/>
  <c r="CB327" i="2"/>
  <c r="CC327" i="2" s="1"/>
  <c r="BP327" i="2"/>
  <c r="BQ327" i="2" s="1"/>
  <c r="BD327" i="2"/>
  <c r="BE327" i="2" s="1"/>
  <c r="AR327" i="2"/>
  <c r="AS327" i="2" s="1"/>
  <c r="AF327" i="2"/>
  <c r="AG327" i="2" s="1"/>
  <c r="T327" i="2"/>
  <c r="U327" i="2" s="1"/>
  <c r="H327" i="2"/>
  <c r="I327" i="2" s="1"/>
  <c r="BY327" i="2"/>
  <c r="BZ327" i="2" s="1"/>
  <c r="BM327" i="2"/>
  <c r="BN327" i="2" s="1"/>
  <c r="BA327" i="2"/>
  <c r="BB327" i="2" s="1"/>
  <c r="AO327" i="2"/>
  <c r="AP327" i="2" s="1"/>
  <c r="AC327" i="2"/>
  <c r="AD327" i="2" s="1"/>
  <c r="Q327" i="2"/>
  <c r="R327" i="2" s="1"/>
  <c r="BV327" i="2"/>
  <c r="BW327" i="2" s="1"/>
  <c r="BJ327" i="2"/>
  <c r="BK327" i="2" s="1"/>
  <c r="AX327" i="2"/>
  <c r="AY327" i="2" s="1"/>
  <c r="AL327" i="2"/>
  <c r="AM327" i="2" s="1"/>
  <c r="Z327" i="2"/>
  <c r="AA327" i="2" s="1"/>
  <c r="N327" i="2"/>
  <c r="O327" i="2" s="1"/>
  <c r="BS327" i="2"/>
  <c r="BT327" i="2" s="1"/>
  <c r="BG327" i="2"/>
  <c r="BH327" i="2" s="1"/>
  <c r="AU327" i="2"/>
  <c r="AV327" i="2" s="1"/>
  <c r="AI327" i="2"/>
  <c r="AJ327" i="2" s="1"/>
  <c r="W327" i="2"/>
  <c r="X327" i="2" s="1"/>
  <c r="K327" i="2"/>
  <c r="L327" i="2" s="1"/>
  <c r="E331" i="2"/>
  <c r="BU82" i="2"/>
  <c r="BV81" i="2"/>
  <c r="BV82" i="2" s="1"/>
  <c r="BW81" i="2"/>
  <c r="BV124" i="2" l="1"/>
  <c r="BV121" i="2"/>
  <c r="BV113" i="2"/>
  <c r="BV110" i="2"/>
  <c r="BV91" i="2"/>
  <c r="BV102" i="2"/>
  <c r="BV99" i="2"/>
  <c r="BV88" i="2"/>
  <c r="AC331" i="2"/>
  <c r="W331" i="2"/>
  <c r="Q331" i="2"/>
  <c r="T331" i="2"/>
  <c r="Z331" i="2"/>
  <c r="AF331" i="2"/>
  <c r="BS147" i="2"/>
  <c r="AO331" i="2"/>
  <c r="AI331" i="2"/>
  <c r="BS298" i="2"/>
  <c r="BS301" i="2"/>
  <c r="BS302" i="2"/>
  <c r="CB329" i="2"/>
  <c r="CB328" i="2"/>
  <c r="BS280" i="2"/>
  <c r="BS279" i="2"/>
  <c r="BS276" i="2"/>
  <c r="BS309" i="2"/>
  <c r="BS312" i="2"/>
  <c r="BS313" i="2"/>
  <c r="BP329" i="2"/>
  <c r="BP334" i="2" s="1"/>
  <c r="BP328" i="2"/>
  <c r="BS191" i="2"/>
  <c r="BS188" i="2"/>
  <c r="BS192" i="2"/>
  <c r="BS221" i="2"/>
  <c r="BS225" i="2"/>
  <c r="BS224" i="2"/>
  <c r="BS265" i="2"/>
  <c r="BS269" i="2"/>
  <c r="BS268" i="2"/>
  <c r="BS214" i="2"/>
  <c r="BS210" i="2"/>
  <c r="BS213" i="2"/>
  <c r="BS177" i="2"/>
  <c r="BS181" i="2"/>
  <c r="BS180" i="2"/>
  <c r="BS169" i="2"/>
  <c r="BS170" i="2"/>
  <c r="BS166" i="2"/>
  <c r="BJ329" i="2"/>
  <c r="BJ334" i="2" s="1"/>
  <c r="BJ328" i="2"/>
  <c r="BS243" i="2"/>
  <c r="BS246" i="2"/>
  <c r="BS247" i="2"/>
  <c r="BS323" i="2"/>
  <c r="BS324" i="2"/>
  <c r="BS320" i="2"/>
  <c r="BM329" i="2"/>
  <c r="BM334" i="2" s="1"/>
  <c r="BM328" i="2"/>
  <c r="BY329" i="2"/>
  <c r="BY328" i="2"/>
  <c r="BS254" i="2"/>
  <c r="BS257" i="2"/>
  <c r="BS258" i="2"/>
  <c r="BS159" i="2"/>
  <c r="BS158" i="2"/>
  <c r="BS155" i="2"/>
  <c r="BS291" i="2"/>
  <c r="BS290" i="2"/>
  <c r="BS287" i="2"/>
  <c r="BV329" i="2"/>
  <c r="BV328" i="2"/>
  <c r="BS329" i="2"/>
  <c r="BS334" i="2" s="1"/>
  <c r="BS328" i="2"/>
  <c r="BS232" i="2"/>
  <c r="BS235" i="2"/>
  <c r="BS236" i="2"/>
  <c r="BS199" i="2"/>
  <c r="BS203" i="2"/>
  <c r="BS202" i="2"/>
  <c r="BE328" i="2"/>
  <c r="BD329" i="2"/>
  <c r="BD334" i="2" s="1"/>
  <c r="BD328" i="2"/>
  <c r="Z329" i="2"/>
  <c r="Z334" i="2" s="1"/>
  <c r="Z328" i="2"/>
  <c r="AA328" i="2" s="1"/>
  <c r="Z332" i="2" s="1"/>
  <c r="Z335" i="2" s="1"/>
  <c r="BA329" i="2"/>
  <c r="BA334" i="2" s="1"/>
  <c r="BA328" i="2"/>
  <c r="BB328" i="2" s="1"/>
  <c r="W329" i="2"/>
  <c r="W334" i="2" s="1"/>
  <c r="W328" i="2"/>
  <c r="X328" i="2" s="1"/>
  <c r="AL329" i="2"/>
  <c r="AL334" i="2" s="1"/>
  <c r="AL328" i="2"/>
  <c r="AM328" i="2" s="1"/>
  <c r="AI329" i="2"/>
  <c r="AI334" i="2" s="1"/>
  <c r="AI328" i="2"/>
  <c r="AJ328" i="2" s="1"/>
  <c r="AX329" i="2"/>
  <c r="AX334" i="2" s="1"/>
  <c r="AX328" i="2"/>
  <c r="AY328" i="2" s="1"/>
  <c r="AX332" i="2" s="1"/>
  <c r="AX335" i="2" s="1"/>
  <c r="AU329" i="2"/>
  <c r="AU334" i="2" s="1"/>
  <c r="AU328" i="2"/>
  <c r="AV328" i="2" s="1"/>
  <c r="AU332" i="2" s="1"/>
  <c r="AU335" i="2" s="1"/>
  <c r="AO329" i="2"/>
  <c r="AO334" i="2" s="1"/>
  <c r="AO328" i="2"/>
  <c r="AP328" i="2" s="1"/>
  <c r="BG329" i="2"/>
  <c r="BG334" i="2" s="1"/>
  <c r="BG328" i="2"/>
  <c r="BH328" i="2" s="1"/>
  <c r="AF329" i="2"/>
  <c r="AF334" i="2" s="1"/>
  <c r="AF328" i="2"/>
  <c r="AG328" i="2" s="1"/>
  <c r="AC329" i="2"/>
  <c r="AC334" i="2" s="1"/>
  <c r="AC328" i="2"/>
  <c r="AD328" i="2" s="1"/>
  <c r="AR329" i="2"/>
  <c r="AR334" i="2" s="1"/>
  <c r="AR328" i="2"/>
  <c r="AS328" i="2" s="1"/>
  <c r="BS93" i="2"/>
  <c r="BS115" i="2"/>
  <c r="BS114" i="2"/>
  <c r="BS104" i="2"/>
  <c r="BS103" i="2"/>
  <c r="BS126" i="2"/>
  <c r="BS125" i="2"/>
  <c r="BS148" i="2"/>
  <c r="BS136" i="2"/>
  <c r="BS137" i="2"/>
  <c r="BS92" i="2"/>
  <c r="T329" i="2"/>
  <c r="T334" i="2" s="1"/>
  <c r="N329" i="2"/>
  <c r="N334" i="2" s="1"/>
  <c r="H329" i="2"/>
  <c r="H334" i="2" s="1"/>
  <c r="K329" i="2"/>
  <c r="K334" i="2" s="1"/>
  <c r="Q329" i="2"/>
  <c r="Q334" i="2" s="1"/>
  <c r="H328" i="2"/>
  <c r="I328" i="2" s="1"/>
  <c r="Q328" i="2"/>
  <c r="R328" i="2" s="1"/>
  <c r="T328" i="2"/>
  <c r="U328" i="2" s="1"/>
  <c r="N328" i="2"/>
  <c r="O328" i="2" s="1"/>
  <c r="K328" i="2"/>
  <c r="L328" i="2" s="1"/>
  <c r="E340" i="2"/>
  <c r="BU83" i="2"/>
  <c r="BW82" i="2"/>
  <c r="BW83" i="2" s="1"/>
  <c r="BX81" i="2"/>
  <c r="BS149" i="2" l="1"/>
  <c r="X12" i="3" s="1"/>
  <c r="BZ328" i="2"/>
  <c r="BY332" i="2" s="1"/>
  <c r="BQ328" i="2"/>
  <c r="BP332" i="2" s="1"/>
  <c r="BP335" i="2" s="1"/>
  <c r="BP336" i="2" s="1"/>
  <c r="W29" i="3" s="1"/>
  <c r="CC328" i="2"/>
  <c r="CB332" i="2" s="1"/>
  <c r="BN328" i="2"/>
  <c r="BM332" i="2" s="1"/>
  <c r="BM335" i="2" s="1"/>
  <c r="BM336" i="2" s="1"/>
  <c r="V29" i="3" s="1"/>
  <c r="BK328" i="2"/>
  <c r="BJ332" i="2" s="1"/>
  <c r="BJ335" i="2" s="1"/>
  <c r="BJ336" i="2" s="1"/>
  <c r="U29" i="3" s="1"/>
  <c r="BT328" i="2"/>
  <c r="BS332" i="2" s="1"/>
  <c r="BS335" i="2" s="1"/>
  <c r="BS336" i="2" s="1"/>
  <c r="X29" i="3" s="1"/>
  <c r="BW328" i="2"/>
  <c r="BV332" i="2" s="1"/>
  <c r="BW188" i="2"/>
  <c r="BS204" i="2"/>
  <c r="X17" i="3" s="1"/>
  <c r="BA332" i="2"/>
  <c r="BA335" i="2" s="1"/>
  <c r="BA336" i="2" s="1"/>
  <c r="R29" i="3" s="1"/>
  <c r="BS270" i="2"/>
  <c r="X23" i="3" s="1"/>
  <c r="BD332" i="2"/>
  <c r="BD335" i="2" s="1"/>
  <c r="BD336" i="2" s="1"/>
  <c r="S29" i="3" s="1"/>
  <c r="AC332" i="2"/>
  <c r="AC335" i="2" s="1"/>
  <c r="AC336" i="2" s="1"/>
  <c r="J29" i="3" s="1"/>
  <c r="AR332" i="2"/>
  <c r="AR335" i="2" s="1"/>
  <c r="AR336" i="2" s="1"/>
  <c r="O29" i="3" s="1"/>
  <c r="W332" i="2"/>
  <c r="W335" i="2" s="1"/>
  <c r="W336" i="2" s="1"/>
  <c r="H29" i="3" s="1"/>
  <c r="AF332" i="2"/>
  <c r="AF335" i="2" s="1"/>
  <c r="AF336" i="2" s="1"/>
  <c r="K29" i="3" s="1"/>
  <c r="BS237" i="2"/>
  <c r="X20" i="3" s="1"/>
  <c r="AO332" i="2"/>
  <c r="AO335" i="2" s="1"/>
  <c r="AO336" i="2" s="1"/>
  <c r="N29" i="3" s="1"/>
  <c r="AI332" i="2"/>
  <c r="AI335" i="2" s="1"/>
  <c r="BG332" i="2"/>
  <c r="BG335" i="2" s="1"/>
  <c r="BG336" i="2" s="1"/>
  <c r="T29" i="3" s="1"/>
  <c r="AL332" i="2"/>
  <c r="AL335" i="2" s="1"/>
  <c r="AL336" i="2" s="1"/>
  <c r="M29" i="3" s="1"/>
  <c r="BW232" i="2"/>
  <c r="BS182" i="2"/>
  <c r="X15" i="3" s="1"/>
  <c r="BS314" i="2"/>
  <c r="X27" i="3" s="1"/>
  <c r="BS303" i="2"/>
  <c r="X26" i="3" s="1"/>
  <c r="BW320" i="2"/>
  <c r="BS193" i="2"/>
  <c r="X16" i="3" s="1"/>
  <c r="BW254" i="2"/>
  <c r="BW166" i="2"/>
  <c r="BS160" i="2"/>
  <c r="X13" i="3" s="1"/>
  <c r="BW331" i="2"/>
  <c r="BW243" i="2"/>
  <c r="BW155" i="2"/>
  <c r="BS281" i="2"/>
  <c r="X24" i="3" s="1"/>
  <c r="BW309" i="2"/>
  <c r="BW221" i="2"/>
  <c r="BS259" i="2"/>
  <c r="X22" i="3" s="1"/>
  <c r="BS325" i="2"/>
  <c r="X28" i="3" s="1"/>
  <c r="BS171" i="2"/>
  <c r="X14" i="3" s="1"/>
  <c r="BW298" i="2"/>
  <c r="BW210" i="2"/>
  <c r="BW144" i="2"/>
  <c r="BW287" i="2"/>
  <c r="BW199" i="2"/>
  <c r="BS292" i="2"/>
  <c r="X25" i="3" s="1"/>
  <c r="BS248" i="2"/>
  <c r="X21" i="3" s="1"/>
  <c r="BS226" i="2"/>
  <c r="X19" i="3" s="1"/>
  <c r="BW133" i="2"/>
  <c r="BW276" i="2"/>
  <c r="BU177" i="2"/>
  <c r="BU265" i="2"/>
  <c r="BU144" i="2"/>
  <c r="BV144" i="2" s="1"/>
  <c r="BU188" i="2"/>
  <c r="BU276" i="2"/>
  <c r="BU232" i="2"/>
  <c r="BU199" i="2"/>
  <c r="BU287" i="2"/>
  <c r="BU320" i="2"/>
  <c r="BU210" i="2"/>
  <c r="BU298" i="2"/>
  <c r="BU221" i="2"/>
  <c r="BU309" i="2"/>
  <c r="BU155" i="2"/>
  <c r="BU243" i="2"/>
  <c r="BU331" i="2"/>
  <c r="BU166" i="2"/>
  <c r="BU254" i="2"/>
  <c r="BU133" i="2"/>
  <c r="BV133" i="2" s="1"/>
  <c r="BW265" i="2"/>
  <c r="BW177" i="2"/>
  <c r="BS215" i="2"/>
  <c r="X18" i="3" s="1"/>
  <c r="BR342" i="2"/>
  <c r="BS342" i="2" s="1"/>
  <c r="BF342" i="2"/>
  <c r="BG342" i="2" s="1"/>
  <c r="AT342" i="2"/>
  <c r="AU342" i="2" s="1"/>
  <c r="AH342" i="2"/>
  <c r="V342" i="2"/>
  <c r="J342" i="2"/>
  <c r="BQ342" i="2"/>
  <c r="BE342" i="2"/>
  <c r="AS342" i="2"/>
  <c r="AG342" i="2"/>
  <c r="U342" i="2"/>
  <c r="I342" i="2"/>
  <c r="H342" i="2" s="1"/>
  <c r="BO342" i="2"/>
  <c r="BP342" i="2" s="1"/>
  <c r="BC342" i="2"/>
  <c r="BD342" i="2" s="1"/>
  <c r="AQ342" i="2"/>
  <c r="AE342" i="2"/>
  <c r="S342" i="2"/>
  <c r="BN342" i="2"/>
  <c r="BB342" i="2"/>
  <c r="AP342" i="2"/>
  <c r="AD342" i="2"/>
  <c r="R342" i="2"/>
  <c r="Q342" i="2" s="1"/>
  <c r="BL342" i="2"/>
  <c r="BM342" i="2" s="1"/>
  <c r="AZ342" i="2"/>
  <c r="BA342" i="2" s="1"/>
  <c r="AN342" i="2"/>
  <c r="AB342" i="2"/>
  <c r="P342" i="2"/>
  <c r="BW342" i="2"/>
  <c r="BK342" i="2"/>
  <c r="AY342" i="2"/>
  <c r="AM342" i="2"/>
  <c r="AA342" i="2"/>
  <c r="O342" i="2"/>
  <c r="BU342" i="2"/>
  <c r="BV342" i="2" s="1"/>
  <c r="BI342" i="2"/>
  <c r="BJ342" i="2" s="1"/>
  <c r="AW342" i="2"/>
  <c r="AX342" i="2" s="1"/>
  <c r="AK342" i="2"/>
  <c r="Y342" i="2"/>
  <c r="M342" i="2"/>
  <c r="AV342" i="2"/>
  <c r="AJ342" i="2"/>
  <c r="X342" i="2"/>
  <c r="L342" i="2"/>
  <c r="K342" i="2" s="1"/>
  <c r="BT342" i="2"/>
  <c r="BH342" i="2"/>
  <c r="AJ338" i="2"/>
  <c r="AV338" i="2"/>
  <c r="AP338" i="2"/>
  <c r="AS338" i="2"/>
  <c r="AY338" i="2"/>
  <c r="AG338" i="2"/>
  <c r="BB338" i="2"/>
  <c r="AM338" i="2"/>
  <c r="AD338" i="2"/>
  <c r="BE338" i="2"/>
  <c r="X338" i="2"/>
  <c r="BH338" i="2"/>
  <c r="AA338" i="2"/>
  <c r="BS94" i="2"/>
  <c r="X7" i="3" s="1"/>
  <c r="BS127" i="2"/>
  <c r="X10" i="3" s="1"/>
  <c r="BS105" i="2"/>
  <c r="X8" i="3" s="1"/>
  <c r="BS138" i="2"/>
  <c r="X11" i="3" s="1"/>
  <c r="BS116" i="2"/>
  <c r="X9" i="3" s="1"/>
  <c r="BW100" i="2"/>
  <c r="BW122" i="2"/>
  <c r="BW111" i="2"/>
  <c r="BU111" i="2"/>
  <c r="BV111" i="2" s="1"/>
  <c r="BU122" i="2"/>
  <c r="BV122" i="2" s="1"/>
  <c r="BU100" i="2"/>
  <c r="BV100" i="2" s="1"/>
  <c r="BV147" i="2"/>
  <c r="BU89" i="2"/>
  <c r="BV89" i="2" s="1"/>
  <c r="BW89" i="2"/>
  <c r="H332" i="2"/>
  <c r="H335" i="2" s="1"/>
  <c r="H336" i="2" s="1"/>
  <c r="C29" i="3" s="1"/>
  <c r="N332" i="2"/>
  <c r="N335" i="2" s="1"/>
  <c r="N336" i="2" s="1"/>
  <c r="E29" i="3" s="1"/>
  <c r="Q332" i="2"/>
  <c r="Q335" i="2" s="1"/>
  <c r="Q336" i="2" s="1"/>
  <c r="F29" i="3" s="1"/>
  <c r="K332" i="2"/>
  <c r="K335" i="2" s="1"/>
  <c r="K336" i="2" s="1"/>
  <c r="D29" i="3" s="1"/>
  <c r="AU336" i="2"/>
  <c r="P29" i="3" s="1"/>
  <c r="T332" i="2"/>
  <c r="T335" i="2" s="1"/>
  <c r="T336" i="2" s="1"/>
  <c r="G29" i="3" s="1"/>
  <c r="AX336" i="2"/>
  <c r="Q29" i="3" s="1"/>
  <c r="Z336" i="2"/>
  <c r="I29" i="3" s="1"/>
  <c r="AI336" i="2"/>
  <c r="L29" i="3" s="1"/>
  <c r="CB338" i="2"/>
  <c r="BP338" i="2"/>
  <c r="BD338" i="2"/>
  <c r="AR338" i="2"/>
  <c r="AF338" i="2"/>
  <c r="T338" i="2"/>
  <c r="H338" i="2"/>
  <c r="R338" i="2"/>
  <c r="BY338" i="2"/>
  <c r="BM338" i="2"/>
  <c r="BA338" i="2"/>
  <c r="AO338" i="2"/>
  <c r="AC338" i="2"/>
  <c r="Q338" i="2"/>
  <c r="O338" i="2"/>
  <c r="BV338" i="2"/>
  <c r="BJ338" i="2"/>
  <c r="AX338" i="2"/>
  <c r="AL338" i="2"/>
  <c r="Z338" i="2"/>
  <c r="N338" i="2"/>
  <c r="L338" i="2"/>
  <c r="BS338" i="2"/>
  <c r="BG338" i="2"/>
  <c r="AU338" i="2"/>
  <c r="AI338" i="2"/>
  <c r="W338" i="2"/>
  <c r="K338" i="2"/>
  <c r="U338" i="2"/>
  <c r="I338" i="2"/>
  <c r="E342" i="2"/>
  <c r="BX82" i="2"/>
  <c r="BY81" i="2"/>
  <c r="BY82" i="2" s="1"/>
  <c r="BZ81" i="2"/>
  <c r="BY124" i="2" l="1"/>
  <c r="BY121" i="2"/>
  <c r="BY113" i="2"/>
  <c r="BY110" i="2"/>
  <c r="BY102" i="2"/>
  <c r="BY99" i="2"/>
  <c r="BY91" i="2"/>
  <c r="BY88" i="2"/>
  <c r="N342" i="2"/>
  <c r="T342" i="2"/>
  <c r="W342" i="2"/>
  <c r="AC342" i="2"/>
  <c r="AF342" i="2"/>
  <c r="Z342" i="2"/>
  <c r="AR342" i="2"/>
  <c r="AO342" i="2"/>
  <c r="BV340" i="2"/>
  <c r="BV345" i="2" s="1"/>
  <c r="BV339" i="2"/>
  <c r="BV343" i="2" s="1"/>
  <c r="BV346" i="2" s="1"/>
  <c r="BV169" i="2"/>
  <c r="BV166" i="2"/>
  <c r="BV170" i="2"/>
  <c r="BV320" i="2"/>
  <c r="BV324" i="2"/>
  <c r="BV323" i="2"/>
  <c r="BV180" i="2"/>
  <c r="BV181" i="2"/>
  <c r="BV177" i="2"/>
  <c r="BV269" i="2"/>
  <c r="BV265" i="2"/>
  <c r="BV268" i="2"/>
  <c r="BS340" i="2"/>
  <c r="BS345" i="2" s="1"/>
  <c r="BS339" i="2"/>
  <c r="BS343" i="2" s="1"/>
  <c r="BS346" i="2" s="1"/>
  <c r="BV335" i="2"/>
  <c r="BV334" i="2"/>
  <c r="BV331" i="2"/>
  <c r="BV290" i="2"/>
  <c r="BV291" i="2"/>
  <c r="BV287" i="2"/>
  <c r="BJ340" i="2"/>
  <c r="BJ345" i="2" s="1"/>
  <c r="BJ339" i="2"/>
  <c r="BJ343" i="2" s="1"/>
  <c r="BJ346" i="2" s="1"/>
  <c r="BV246" i="2"/>
  <c r="BV243" i="2"/>
  <c r="BV247" i="2"/>
  <c r="BV199" i="2"/>
  <c r="BV202" i="2"/>
  <c r="BV203" i="2"/>
  <c r="BV155" i="2"/>
  <c r="BV158" i="2"/>
  <c r="BV159" i="2"/>
  <c r="BV235" i="2"/>
  <c r="BV232" i="2"/>
  <c r="BV236" i="2"/>
  <c r="BV214" i="2"/>
  <c r="BV213" i="2"/>
  <c r="BV210" i="2"/>
  <c r="AL342" i="2"/>
  <c r="BV313" i="2"/>
  <c r="BV309" i="2"/>
  <c r="BV312" i="2"/>
  <c r="BV276" i="2"/>
  <c r="BV279" i="2"/>
  <c r="BV280" i="2"/>
  <c r="BY340" i="2"/>
  <c r="BY339" i="2"/>
  <c r="BY343" i="2" s="1"/>
  <c r="BV258" i="2"/>
  <c r="BV254" i="2"/>
  <c r="BV257" i="2"/>
  <c r="BV221" i="2"/>
  <c r="BV225" i="2"/>
  <c r="BV224" i="2"/>
  <c r="BV192" i="2"/>
  <c r="BV188" i="2"/>
  <c r="BV191" i="2"/>
  <c r="CB340" i="2"/>
  <c r="CB339" i="2"/>
  <c r="CB343" i="2" s="1"/>
  <c r="BM340" i="2"/>
  <c r="BM345" i="2" s="1"/>
  <c r="BM339" i="2"/>
  <c r="BM343" i="2" s="1"/>
  <c r="BM346" i="2" s="1"/>
  <c r="BP340" i="2"/>
  <c r="BP345" i="2" s="1"/>
  <c r="BP339" i="2"/>
  <c r="BP343" i="2" s="1"/>
  <c r="BP346" i="2" s="1"/>
  <c r="AI342" i="2"/>
  <c r="BV298" i="2"/>
  <c r="BV302" i="2"/>
  <c r="BV301" i="2"/>
  <c r="AP339" i="2"/>
  <c r="BB339" i="2"/>
  <c r="AV339" i="2"/>
  <c r="BH339" i="2"/>
  <c r="AY339" i="2"/>
  <c r="AA339" i="2"/>
  <c r="BE339" i="2"/>
  <c r="AM339" i="2"/>
  <c r="AJ339" i="2"/>
  <c r="AG339" i="2"/>
  <c r="X339" i="2"/>
  <c r="AD339" i="2"/>
  <c r="AS339" i="2"/>
  <c r="AU340" i="2"/>
  <c r="AU345" i="2" s="1"/>
  <c r="AU339" i="2"/>
  <c r="BG340" i="2"/>
  <c r="BG345" i="2" s="1"/>
  <c r="BG339" i="2"/>
  <c r="AC340" i="2"/>
  <c r="AC345" i="2" s="1"/>
  <c r="AC339" i="2"/>
  <c r="AF340" i="2"/>
  <c r="AF345" i="2" s="1"/>
  <c r="AF339" i="2"/>
  <c r="Z340" i="2"/>
  <c r="Z345" i="2" s="1"/>
  <c r="Z339" i="2"/>
  <c r="AO340" i="2"/>
  <c r="AO345" i="2" s="1"/>
  <c r="AO339" i="2"/>
  <c r="AR340" i="2"/>
  <c r="AR345" i="2" s="1"/>
  <c r="AR339" i="2"/>
  <c r="W340" i="2"/>
  <c r="W345" i="2" s="1"/>
  <c r="W339" i="2"/>
  <c r="AL340" i="2"/>
  <c r="AL345" i="2" s="1"/>
  <c r="AL339" i="2"/>
  <c r="BD340" i="2"/>
  <c r="BD345" i="2" s="1"/>
  <c r="BD339" i="2"/>
  <c r="BA340" i="2"/>
  <c r="BA345" i="2" s="1"/>
  <c r="BA339" i="2"/>
  <c r="AI340" i="2"/>
  <c r="AI345" i="2" s="1"/>
  <c r="AI339" i="2"/>
  <c r="AX340" i="2"/>
  <c r="AX345" i="2" s="1"/>
  <c r="AX339" i="2"/>
  <c r="BV93" i="2"/>
  <c r="BV148" i="2"/>
  <c r="BV149" i="2" s="1"/>
  <c r="Y12" i="3" s="1"/>
  <c r="BV126" i="2"/>
  <c r="BV125" i="2"/>
  <c r="BV104" i="2"/>
  <c r="BV103" i="2"/>
  <c r="BV115" i="2"/>
  <c r="BV114" i="2"/>
  <c r="BV92" i="2"/>
  <c r="BV137" i="2"/>
  <c r="BV136" i="2"/>
  <c r="K340" i="2"/>
  <c r="K345" i="2" s="1"/>
  <c r="N340" i="2"/>
  <c r="N345" i="2" s="1"/>
  <c r="T340" i="2"/>
  <c r="T345" i="2" s="1"/>
  <c r="H340" i="2"/>
  <c r="H345" i="2" s="1"/>
  <c r="Q340" i="2"/>
  <c r="Q345" i="2" s="1"/>
  <c r="H339" i="2"/>
  <c r="I339" i="2" s="1"/>
  <c r="H343" i="2" s="1"/>
  <c r="H346" i="2" s="1"/>
  <c r="Q339" i="2"/>
  <c r="R339" i="2" s="1"/>
  <c r="T339" i="2"/>
  <c r="U339" i="2" s="1"/>
  <c r="N339" i="2"/>
  <c r="O339" i="2" s="1"/>
  <c r="K339" i="2"/>
  <c r="L339" i="2" s="1"/>
  <c r="K343" i="2" s="1"/>
  <c r="K346" i="2" s="1"/>
  <c r="E351" i="2"/>
  <c r="BX83" i="2"/>
  <c r="BZ82" i="2"/>
  <c r="BZ83" i="2"/>
  <c r="CA81" i="2"/>
  <c r="BV94" i="2" l="1"/>
  <c r="Y7" i="3" s="1"/>
  <c r="AX343" i="2"/>
  <c r="AX346" i="2" s="1"/>
  <c r="AU343" i="2"/>
  <c r="AU346" i="2" s="1"/>
  <c r="AU347" i="2" s="1"/>
  <c r="P30" i="3" s="1"/>
  <c r="BV226" i="2"/>
  <c r="Y19" i="3" s="1"/>
  <c r="BV270" i="2"/>
  <c r="Y23" i="3" s="1"/>
  <c r="AR343" i="2"/>
  <c r="AR346" i="2" s="1"/>
  <c r="AR347" i="2" s="1"/>
  <c r="O30" i="3" s="1"/>
  <c r="BV215" i="2"/>
  <c r="Y18" i="3" s="1"/>
  <c r="BV160" i="2"/>
  <c r="Y13" i="3" s="1"/>
  <c r="BV248" i="2"/>
  <c r="Y21" i="3" s="1"/>
  <c r="K347" i="2"/>
  <c r="BV292" i="2"/>
  <c r="Y25" i="3" s="1"/>
  <c r="AC343" i="2"/>
  <c r="AC346" i="2" s="1"/>
  <c r="AC347" i="2" s="1"/>
  <c r="J30" i="3" s="1"/>
  <c r="BG343" i="2"/>
  <c r="BG346" i="2" s="1"/>
  <c r="BG347" i="2" s="1"/>
  <c r="T30" i="3" s="1"/>
  <c r="W343" i="2"/>
  <c r="W346" i="2" s="1"/>
  <c r="W347" i="2" s="1"/>
  <c r="H30" i="3" s="1"/>
  <c r="AF343" i="2"/>
  <c r="AF346" i="2" s="1"/>
  <c r="AF347" i="2" s="1"/>
  <c r="K30" i="3" s="1"/>
  <c r="BA343" i="2"/>
  <c r="BA346" i="2" s="1"/>
  <c r="BA347" i="2" s="1"/>
  <c r="R30" i="3" s="1"/>
  <c r="AI343" i="2"/>
  <c r="AI346" i="2" s="1"/>
  <c r="AI347" i="2" s="1"/>
  <c r="L30" i="3" s="1"/>
  <c r="AO343" i="2"/>
  <c r="AO346" i="2" s="1"/>
  <c r="AO347" i="2" s="1"/>
  <c r="N30" i="3" s="1"/>
  <c r="AL343" i="2"/>
  <c r="AL346" i="2" s="1"/>
  <c r="AL347" i="2" s="1"/>
  <c r="M30" i="3" s="1"/>
  <c r="BD343" i="2"/>
  <c r="BD346" i="2" s="1"/>
  <c r="BD347" i="2" s="1"/>
  <c r="S30" i="3" s="1"/>
  <c r="Z343" i="2"/>
  <c r="Z346" i="2" s="1"/>
  <c r="Z347" i="2" s="1"/>
  <c r="I30" i="3" s="1"/>
  <c r="BV182" i="2"/>
  <c r="Y15" i="3" s="1"/>
  <c r="BV325" i="2"/>
  <c r="Y28" i="3" s="1"/>
  <c r="BZ155" i="2"/>
  <c r="BV303" i="2"/>
  <c r="Y26" i="3" s="1"/>
  <c r="BZ287" i="2"/>
  <c r="BZ199" i="2"/>
  <c r="BZ133" i="2"/>
  <c r="BZ276" i="2"/>
  <c r="BZ188" i="2"/>
  <c r="BZ144" i="2"/>
  <c r="BZ342" i="2"/>
  <c r="BZ254" i="2"/>
  <c r="BZ166" i="2"/>
  <c r="BV281" i="2"/>
  <c r="Y24" i="3" s="1"/>
  <c r="BV204" i="2"/>
  <c r="Y17" i="3" s="1"/>
  <c r="BZ331" i="2"/>
  <c r="BZ243" i="2"/>
  <c r="BX199" i="2"/>
  <c r="BX287" i="2"/>
  <c r="BX188" i="2"/>
  <c r="BX210" i="2"/>
  <c r="BX298" i="2"/>
  <c r="BX133" i="2"/>
  <c r="BY133" i="2" s="1"/>
  <c r="BX221" i="2"/>
  <c r="BX309" i="2"/>
  <c r="BX144" i="2"/>
  <c r="BY144" i="2" s="1"/>
  <c r="BX232" i="2"/>
  <c r="BX320" i="2"/>
  <c r="BX342" i="2"/>
  <c r="BX155" i="2"/>
  <c r="BX243" i="2"/>
  <c r="BX331" i="2"/>
  <c r="BX166" i="2"/>
  <c r="BX254" i="2"/>
  <c r="BX177" i="2"/>
  <c r="BX265" i="2"/>
  <c r="BX276" i="2"/>
  <c r="BZ265" i="2"/>
  <c r="BZ320" i="2"/>
  <c r="BZ232" i="2"/>
  <c r="BV259" i="2"/>
  <c r="Y22" i="3" s="1"/>
  <c r="BV314" i="2"/>
  <c r="Y27" i="3" s="1"/>
  <c r="BV171" i="2"/>
  <c r="Y14" i="3" s="1"/>
  <c r="BZ177" i="2"/>
  <c r="BZ309" i="2"/>
  <c r="BZ221" i="2"/>
  <c r="BV237" i="2"/>
  <c r="Y20" i="3" s="1"/>
  <c r="BV336" i="2"/>
  <c r="Y29" i="3" s="1"/>
  <c r="BZ298" i="2"/>
  <c r="BZ210" i="2"/>
  <c r="BV193" i="2"/>
  <c r="Y16" i="3" s="1"/>
  <c r="BQ353" i="2"/>
  <c r="BE353" i="2"/>
  <c r="AS353" i="2"/>
  <c r="AG353" i="2"/>
  <c r="U353" i="2"/>
  <c r="I353" i="2"/>
  <c r="H353" i="2" s="1"/>
  <c r="BO353" i="2"/>
  <c r="BP353" i="2" s="1"/>
  <c r="BC353" i="2"/>
  <c r="BD353" i="2" s="1"/>
  <c r="AQ353" i="2"/>
  <c r="AE353" i="2"/>
  <c r="S353" i="2"/>
  <c r="BZ353" i="2"/>
  <c r="BN353" i="2"/>
  <c r="BB353" i="2"/>
  <c r="AP353" i="2"/>
  <c r="AD353" i="2"/>
  <c r="R353" i="2"/>
  <c r="BX353" i="2"/>
  <c r="BY353" i="2" s="1"/>
  <c r="BL353" i="2"/>
  <c r="BM353" i="2" s="1"/>
  <c r="AZ353" i="2"/>
  <c r="BA353" i="2" s="1"/>
  <c r="AN353" i="2"/>
  <c r="AB353" i="2"/>
  <c r="P353" i="2"/>
  <c r="BW353" i="2"/>
  <c r="BK353" i="2"/>
  <c r="AY353" i="2"/>
  <c r="AM353" i="2"/>
  <c r="AA353" i="2"/>
  <c r="O353" i="2"/>
  <c r="BU353" i="2"/>
  <c r="BV353" i="2" s="1"/>
  <c r="BI353" i="2"/>
  <c r="BJ353" i="2" s="1"/>
  <c r="AW353" i="2"/>
  <c r="AX353" i="2" s="1"/>
  <c r="AK353" i="2"/>
  <c r="Y353" i="2"/>
  <c r="M353" i="2"/>
  <c r="BT353" i="2"/>
  <c r="BH353" i="2"/>
  <c r="AV353" i="2"/>
  <c r="AJ353" i="2"/>
  <c r="X353" i="2"/>
  <c r="L353" i="2"/>
  <c r="K353" i="2" s="1"/>
  <c r="BR353" i="2"/>
  <c r="BS353" i="2" s="1"/>
  <c r="BF353" i="2"/>
  <c r="BG353" i="2" s="1"/>
  <c r="AT353" i="2"/>
  <c r="AU353" i="2" s="1"/>
  <c r="AH353" i="2"/>
  <c r="AI353" i="2" s="1"/>
  <c r="V353" i="2"/>
  <c r="J353" i="2"/>
  <c r="AV349" i="2"/>
  <c r="AG349" i="2"/>
  <c r="AA349" i="2"/>
  <c r="AM349" i="2"/>
  <c r="AP349" i="2"/>
  <c r="BB349" i="2"/>
  <c r="X349" i="2"/>
  <c r="BH349" i="2"/>
  <c r="AJ349" i="2"/>
  <c r="AY349" i="2"/>
  <c r="BE349" i="2"/>
  <c r="AS349" i="2"/>
  <c r="AD349" i="2"/>
  <c r="BV116" i="2"/>
  <c r="Y9" i="3" s="1"/>
  <c r="BV105" i="2"/>
  <c r="Y8" i="3" s="1"/>
  <c r="BV127" i="2"/>
  <c r="Y10" i="3" s="1"/>
  <c r="BV138" i="2"/>
  <c r="Y11" i="3" s="1"/>
  <c r="BX89" i="2"/>
  <c r="BY89" i="2" s="1"/>
  <c r="BX100" i="2"/>
  <c r="BY100" i="2" s="1"/>
  <c r="BX111" i="2"/>
  <c r="BY111" i="2" s="1"/>
  <c r="BX122" i="2"/>
  <c r="BY122" i="2" s="1"/>
  <c r="BZ122" i="2"/>
  <c r="BZ111" i="2"/>
  <c r="BZ100" i="2"/>
  <c r="BZ89" i="2"/>
  <c r="AX347" i="2"/>
  <c r="Q30" i="3" s="1"/>
  <c r="N343" i="2"/>
  <c r="N346" i="2" s="1"/>
  <c r="N347" i="2" s="1"/>
  <c r="E30" i="3" s="1"/>
  <c r="Q343" i="2"/>
  <c r="Q346" i="2" s="1"/>
  <c r="Q347" i="2" s="1"/>
  <c r="F30" i="3" s="1"/>
  <c r="T343" i="2"/>
  <c r="T346" i="2" s="1"/>
  <c r="T347" i="2" s="1"/>
  <c r="G30" i="3" s="1"/>
  <c r="BP347" i="2"/>
  <c r="W30" i="3" s="1"/>
  <c r="BJ347" i="2"/>
  <c r="U30" i="3" s="1"/>
  <c r="BS347" i="2"/>
  <c r="X30" i="3" s="1"/>
  <c r="BM347" i="2"/>
  <c r="V30" i="3" s="1"/>
  <c r="BV347" i="2"/>
  <c r="Y30" i="3" s="1"/>
  <c r="H347" i="2"/>
  <c r="C30" i="3" s="1"/>
  <c r="D30" i="3"/>
  <c r="CB349" i="2"/>
  <c r="BP349" i="2"/>
  <c r="BD349" i="2"/>
  <c r="AR349" i="2"/>
  <c r="AF349" i="2"/>
  <c r="T349" i="2"/>
  <c r="H349" i="2"/>
  <c r="R349" i="2"/>
  <c r="BY349" i="2"/>
  <c r="BM349" i="2"/>
  <c r="BA349" i="2"/>
  <c r="AO349" i="2"/>
  <c r="AC349" i="2"/>
  <c r="Q349" i="2"/>
  <c r="O349" i="2"/>
  <c r="BV349" i="2"/>
  <c r="BJ349" i="2"/>
  <c r="AX349" i="2"/>
  <c r="AL349" i="2"/>
  <c r="Z349" i="2"/>
  <c r="N349" i="2"/>
  <c r="L349" i="2"/>
  <c r="BS349" i="2"/>
  <c r="BG349" i="2"/>
  <c r="AU349" i="2"/>
  <c r="AI349" i="2"/>
  <c r="W349" i="2"/>
  <c r="K349" i="2"/>
  <c r="U349" i="2"/>
  <c r="I349" i="2"/>
  <c r="E353" i="2"/>
  <c r="CA82" i="2"/>
  <c r="CC81" i="2"/>
  <c r="CB81" i="2"/>
  <c r="CB82" i="2" s="1"/>
  <c r="Z353" i="2" l="1"/>
  <c r="AF353" i="2"/>
  <c r="CB113" i="2"/>
  <c r="CB110" i="2"/>
  <c r="CB102" i="2"/>
  <c r="CB99" i="2"/>
  <c r="CB91" i="2"/>
  <c r="CB88" i="2"/>
  <c r="CB124" i="2"/>
  <c r="CB121" i="2"/>
  <c r="N353" i="2"/>
  <c r="BY147" i="2"/>
  <c r="Q353" i="2"/>
  <c r="T353" i="2"/>
  <c r="W353" i="2"/>
  <c r="T351" i="2"/>
  <c r="T356" i="2" s="1"/>
  <c r="AC353" i="2"/>
  <c r="AR353" i="2"/>
  <c r="AO353" i="2"/>
  <c r="BM351" i="2"/>
  <c r="BM350" i="2"/>
  <c r="BM354" i="2" s="1"/>
  <c r="BM357" i="2" s="1"/>
  <c r="BP351" i="2"/>
  <c r="BP356" i="2" s="1"/>
  <c r="BP350" i="2"/>
  <c r="BP354" i="2" s="1"/>
  <c r="BP357" i="2" s="1"/>
  <c r="BY268" i="2"/>
  <c r="BY265" i="2"/>
  <c r="BY269" i="2"/>
  <c r="BY323" i="2"/>
  <c r="BY324" i="2"/>
  <c r="BY320" i="2"/>
  <c r="BY188" i="2"/>
  <c r="BY191" i="2"/>
  <c r="BY192" i="2"/>
  <c r="BS351" i="2"/>
  <c r="BS356" i="2" s="1"/>
  <c r="BS350" i="2"/>
  <c r="BS354" i="2" s="1"/>
  <c r="BS357" i="2" s="1"/>
  <c r="BJ351" i="2"/>
  <c r="BJ356" i="2" s="1"/>
  <c r="BJ350" i="2"/>
  <c r="BJ354" i="2" s="1"/>
  <c r="BJ357" i="2" s="1"/>
  <c r="BY351" i="2"/>
  <c r="BY356" i="2" s="1"/>
  <c r="BY350" i="2"/>
  <c r="BY354" i="2" s="1"/>
  <c r="BY357" i="2" s="1"/>
  <c r="CB351" i="2"/>
  <c r="CB350" i="2"/>
  <c r="CB354" i="2" s="1"/>
  <c r="BY177" i="2"/>
  <c r="BY180" i="2"/>
  <c r="BY181" i="2"/>
  <c r="BY235" i="2"/>
  <c r="BY232" i="2"/>
  <c r="BY236" i="2"/>
  <c r="BY287" i="2"/>
  <c r="BY290" i="2"/>
  <c r="BY291" i="2"/>
  <c r="BV351" i="2"/>
  <c r="BV356" i="2" s="1"/>
  <c r="BV350" i="2"/>
  <c r="BV354" i="2" s="1"/>
  <c r="BV357" i="2" s="1"/>
  <c r="BY166" i="2"/>
  <c r="BY170" i="2"/>
  <c r="BY169" i="2"/>
  <c r="BY313" i="2"/>
  <c r="BY312" i="2"/>
  <c r="BY309" i="2"/>
  <c r="BY254" i="2"/>
  <c r="BY257" i="2"/>
  <c r="BY258" i="2"/>
  <c r="BY334" i="2"/>
  <c r="BY335" i="2"/>
  <c r="BY331" i="2"/>
  <c r="BY221" i="2"/>
  <c r="BY224" i="2"/>
  <c r="BY225" i="2"/>
  <c r="AL353" i="2"/>
  <c r="BY247" i="2"/>
  <c r="BY243" i="2"/>
  <c r="BY246" i="2"/>
  <c r="BY202" i="2"/>
  <c r="BY203" i="2"/>
  <c r="BY199" i="2"/>
  <c r="BY158" i="2"/>
  <c r="BY159" i="2"/>
  <c r="BY155" i="2"/>
  <c r="BY301" i="2"/>
  <c r="BY298" i="2"/>
  <c r="BY302" i="2"/>
  <c r="BY280" i="2"/>
  <c r="BY279" i="2"/>
  <c r="BY276" i="2"/>
  <c r="BY342" i="2"/>
  <c r="BY346" i="2"/>
  <c r="BY345" i="2"/>
  <c r="BY214" i="2"/>
  <c r="BY213" i="2"/>
  <c r="BY210" i="2"/>
  <c r="CC155" i="2"/>
  <c r="CC166" i="2"/>
  <c r="CC177" i="2"/>
  <c r="CC188" i="2"/>
  <c r="CC199" i="2"/>
  <c r="CC210" i="2"/>
  <c r="CC221" i="2"/>
  <c r="CC232" i="2"/>
  <c r="CC243" i="2"/>
  <c r="CC254" i="2"/>
  <c r="CC265" i="2"/>
  <c r="CC276" i="2"/>
  <c r="CC287" i="2"/>
  <c r="CC298" i="2"/>
  <c r="CC309" i="2"/>
  <c r="CC320" i="2"/>
  <c r="CC331" i="2"/>
  <c r="CC342" i="2"/>
  <c r="CC353" i="2"/>
  <c r="AG350" i="2"/>
  <c r="BE350" i="2"/>
  <c r="AS350" i="2"/>
  <c r="AM350" i="2"/>
  <c r="AP350" i="2"/>
  <c r="X350" i="2"/>
  <c r="AA350" i="2"/>
  <c r="AD350" i="2"/>
  <c r="AJ350" i="2"/>
  <c r="AV350" i="2"/>
  <c r="BB350" i="2"/>
  <c r="BH350" i="2"/>
  <c r="AY350" i="2"/>
  <c r="BG351" i="2"/>
  <c r="BG356" i="2" s="1"/>
  <c r="BG350" i="2"/>
  <c r="AC351" i="2"/>
  <c r="AC356" i="2" s="1"/>
  <c r="AC350" i="2"/>
  <c r="AF351" i="2"/>
  <c r="AF356" i="2" s="1"/>
  <c r="AF350" i="2"/>
  <c r="Z351" i="2"/>
  <c r="Z356" i="2" s="1"/>
  <c r="Z350" i="2"/>
  <c r="AO351" i="2"/>
  <c r="AO356" i="2" s="1"/>
  <c r="AO350" i="2"/>
  <c r="AR351" i="2"/>
  <c r="AR356" i="2" s="1"/>
  <c r="AR350" i="2"/>
  <c r="W351" i="2"/>
  <c r="W356" i="2" s="1"/>
  <c r="W350" i="2"/>
  <c r="AL351" i="2"/>
  <c r="AL356" i="2" s="1"/>
  <c r="AL350" i="2"/>
  <c r="BA351" i="2"/>
  <c r="BA356" i="2" s="1"/>
  <c r="BA350" i="2"/>
  <c r="BD351" i="2"/>
  <c r="BD356" i="2" s="1"/>
  <c r="BD350" i="2"/>
  <c r="AI351" i="2"/>
  <c r="AI356" i="2" s="1"/>
  <c r="AI350" i="2"/>
  <c r="AX351" i="2"/>
  <c r="AX356" i="2" s="1"/>
  <c r="AX350" i="2"/>
  <c r="AU351" i="2"/>
  <c r="AU356" i="2" s="1"/>
  <c r="AU350" i="2"/>
  <c r="CC144" i="2"/>
  <c r="CC133" i="2"/>
  <c r="Q351" i="2"/>
  <c r="Q356" i="2" s="1"/>
  <c r="BY148" i="2"/>
  <c r="BY149" i="2" s="1"/>
  <c r="Z12" i="3" s="1"/>
  <c r="BY137" i="2"/>
  <c r="BY136" i="2"/>
  <c r="BY126" i="2"/>
  <c r="BY125" i="2"/>
  <c r="BY115" i="2"/>
  <c r="BY114" i="2"/>
  <c r="BY103" i="2"/>
  <c r="BY104" i="2"/>
  <c r="BY93" i="2"/>
  <c r="BY92" i="2"/>
  <c r="N351" i="2"/>
  <c r="N356" i="2" s="1"/>
  <c r="H351" i="2"/>
  <c r="H356" i="2" s="1"/>
  <c r="K351" i="2"/>
  <c r="K356" i="2" s="1"/>
  <c r="BM356" i="2"/>
  <c r="K350" i="2"/>
  <c r="L350" i="2" s="1"/>
  <c r="Q350" i="2"/>
  <c r="R350" i="2" s="1"/>
  <c r="H350" i="2"/>
  <c r="I350" i="2" s="1"/>
  <c r="T350" i="2"/>
  <c r="U350" i="2" s="1"/>
  <c r="N350" i="2"/>
  <c r="O350" i="2" s="1"/>
  <c r="CA83" i="2"/>
  <c r="CC82" i="2"/>
  <c r="CC83" i="2" s="1"/>
  <c r="CC100" i="2" s="1"/>
  <c r="BY248" i="2" l="1"/>
  <c r="Z21" i="3" s="1"/>
  <c r="AC354" i="2"/>
  <c r="AC357" i="2" s="1"/>
  <c r="AC358" i="2" s="1"/>
  <c r="J31" i="3" s="1"/>
  <c r="BY259" i="2"/>
  <c r="Z22" i="3" s="1"/>
  <c r="BY347" i="2"/>
  <c r="Z30" i="3" s="1"/>
  <c r="BY325" i="2"/>
  <c r="Z28" i="3" s="1"/>
  <c r="BY281" i="2"/>
  <c r="Z24" i="3" s="1"/>
  <c r="BG354" i="2"/>
  <c r="BG357" i="2" s="1"/>
  <c r="BG358" i="2" s="1"/>
  <c r="T31" i="3" s="1"/>
  <c r="Z354" i="2"/>
  <c r="Z357" i="2" s="1"/>
  <c r="Z358" i="2" s="1"/>
  <c r="I31" i="3" s="1"/>
  <c r="W354" i="2"/>
  <c r="W357" i="2" s="1"/>
  <c r="W358" i="2" s="1"/>
  <c r="H31" i="3" s="1"/>
  <c r="AX354" i="2"/>
  <c r="AX357" i="2" s="1"/>
  <c r="AX358" i="2" s="1"/>
  <c r="Q31" i="3" s="1"/>
  <c r="AO354" i="2"/>
  <c r="AO357" i="2" s="1"/>
  <c r="AO358" i="2" s="1"/>
  <c r="N31" i="3" s="1"/>
  <c r="AL354" i="2"/>
  <c r="AL357" i="2" s="1"/>
  <c r="AL358" i="2" s="1"/>
  <c r="M31" i="3" s="1"/>
  <c r="BA354" i="2"/>
  <c r="BA357" i="2" s="1"/>
  <c r="BA358" i="2" s="1"/>
  <c r="R31" i="3" s="1"/>
  <c r="AR354" i="2"/>
  <c r="AR357" i="2" s="1"/>
  <c r="AR358" i="2" s="1"/>
  <c r="O31" i="3" s="1"/>
  <c r="AU354" i="2"/>
  <c r="AU357" i="2" s="1"/>
  <c r="AU358" i="2" s="1"/>
  <c r="P31" i="3" s="1"/>
  <c r="BD354" i="2"/>
  <c r="BD357" i="2" s="1"/>
  <c r="BD358" i="2" s="1"/>
  <c r="S31" i="3" s="1"/>
  <c r="AI354" i="2"/>
  <c r="AI357" i="2" s="1"/>
  <c r="AI358" i="2" s="1"/>
  <c r="L31" i="3" s="1"/>
  <c r="AF354" i="2"/>
  <c r="AF357" i="2" s="1"/>
  <c r="AF358" i="2" s="1"/>
  <c r="K31" i="3" s="1"/>
  <c r="BY226" i="2"/>
  <c r="Z19" i="3" s="1"/>
  <c r="BY314" i="2"/>
  <c r="Z27" i="3" s="1"/>
  <c r="BY171" i="2"/>
  <c r="Z14" i="3" s="1"/>
  <c r="BY160" i="2"/>
  <c r="Z13" i="3" s="1"/>
  <c r="BY182" i="2"/>
  <c r="Z15" i="3" s="1"/>
  <c r="BY292" i="2"/>
  <c r="Z25" i="3" s="1"/>
  <c r="BY270" i="2"/>
  <c r="Z23" i="3" s="1"/>
  <c r="BY215" i="2"/>
  <c r="Z18" i="3" s="1"/>
  <c r="BY204" i="2"/>
  <c r="Z17" i="3" s="1"/>
  <c r="BY193" i="2"/>
  <c r="Z16" i="3" s="1"/>
  <c r="BY303" i="2"/>
  <c r="Z26" i="3" s="1"/>
  <c r="BY336" i="2"/>
  <c r="Z29" i="3" s="1"/>
  <c r="CA166" i="2"/>
  <c r="CA254" i="2"/>
  <c r="CA342" i="2"/>
  <c r="CA221" i="2"/>
  <c r="CA309" i="2"/>
  <c r="CA177" i="2"/>
  <c r="CA265" i="2"/>
  <c r="CA188" i="2"/>
  <c r="CA276" i="2"/>
  <c r="CA199" i="2"/>
  <c r="CA287" i="2"/>
  <c r="CA210" i="2"/>
  <c r="CA298" i="2"/>
  <c r="CA232" i="2"/>
  <c r="CA320" i="2"/>
  <c r="CA144" i="2"/>
  <c r="CB144" i="2" s="1"/>
  <c r="CA155" i="2"/>
  <c r="CA243" i="2"/>
  <c r="CA331" i="2"/>
  <c r="CA353" i="2"/>
  <c r="CA133" i="2"/>
  <c r="CB133" i="2" s="1"/>
  <c r="BY237" i="2"/>
  <c r="Z20" i="3" s="1"/>
  <c r="BY138" i="2"/>
  <c r="Z11" i="3" s="1"/>
  <c r="BY94" i="2"/>
  <c r="Z7" i="3" s="1"/>
  <c r="BY127" i="2"/>
  <c r="Z10" i="3" s="1"/>
  <c r="BY116" i="2"/>
  <c r="Z9" i="3" s="1"/>
  <c r="BY105" i="2"/>
  <c r="Z8" i="3" s="1"/>
  <c r="CC111" i="2"/>
  <c r="CC89" i="2"/>
  <c r="CA89" i="2"/>
  <c r="CB89" i="2" s="1"/>
  <c r="CA100" i="2"/>
  <c r="CB100" i="2" s="1"/>
  <c r="CA111" i="2"/>
  <c r="CB111" i="2" s="1"/>
  <c r="CA122" i="2"/>
  <c r="CB122" i="2" s="1"/>
  <c r="CC122" i="2"/>
  <c r="BM358" i="2"/>
  <c r="V31" i="3" s="1"/>
  <c r="BJ358" i="2"/>
  <c r="U31" i="3" s="1"/>
  <c r="BY358" i="2"/>
  <c r="Z31" i="3" s="1"/>
  <c r="BV358" i="2"/>
  <c r="Y31" i="3" s="1"/>
  <c r="BS358" i="2"/>
  <c r="X31" i="3" s="1"/>
  <c r="BP358" i="2"/>
  <c r="W31" i="3" s="1"/>
  <c r="K354" i="2"/>
  <c r="K357" i="2" s="1"/>
  <c r="K358" i="2" s="1"/>
  <c r="D31" i="3" s="1"/>
  <c r="N354" i="2"/>
  <c r="N357" i="2" s="1"/>
  <c r="N358" i="2" s="1"/>
  <c r="E31" i="3" s="1"/>
  <c r="Q354" i="2"/>
  <c r="Q357" i="2" s="1"/>
  <c r="Q358" i="2" s="1"/>
  <c r="F31" i="3" s="1"/>
  <c r="T354" i="2"/>
  <c r="T357" i="2" s="1"/>
  <c r="T358" i="2" s="1"/>
  <c r="G31" i="3" s="1"/>
  <c r="H354" i="2"/>
  <c r="H357" i="2" s="1"/>
  <c r="CB147" i="2" l="1"/>
  <c r="CB323" i="2"/>
  <c r="CB320" i="2"/>
  <c r="CB324" i="2"/>
  <c r="CB265" i="2"/>
  <c r="CB269" i="2"/>
  <c r="CB268" i="2"/>
  <c r="CB188" i="2"/>
  <c r="CB192" i="2"/>
  <c r="CB191" i="2"/>
  <c r="CB235" i="2"/>
  <c r="CB236" i="2"/>
  <c r="CB232" i="2"/>
  <c r="CB177" i="2"/>
  <c r="CB181" i="2"/>
  <c r="CB180" i="2"/>
  <c r="CB353" i="2"/>
  <c r="CB356" i="2"/>
  <c r="CB357" i="2"/>
  <c r="CB213" i="2"/>
  <c r="CB214" i="2"/>
  <c r="CB210" i="2"/>
  <c r="CB225" i="2"/>
  <c r="CB224" i="2"/>
  <c r="CB221" i="2"/>
  <c r="CB298" i="2"/>
  <c r="CB302" i="2"/>
  <c r="CB301" i="2"/>
  <c r="CB335" i="2"/>
  <c r="CB331" i="2"/>
  <c r="CB334" i="2"/>
  <c r="CB290" i="2"/>
  <c r="CB287" i="2"/>
  <c r="CB291" i="2"/>
  <c r="CB342" i="2"/>
  <c r="CB346" i="2"/>
  <c r="CB345" i="2"/>
  <c r="CB312" i="2"/>
  <c r="CB313" i="2"/>
  <c r="CB309" i="2"/>
  <c r="CB247" i="2"/>
  <c r="CB246" i="2"/>
  <c r="CB243" i="2"/>
  <c r="CB202" i="2"/>
  <c r="CB199" i="2"/>
  <c r="CB203" i="2"/>
  <c r="CB258" i="2"/>
  <c r="CB254" i="2"/>
  <c r="CB257" i="2"/>
  <c r="CB155" i="2"/>
  <c r="CB159" i="2"/>
  <c r="CB158" i="2"/>
  <c r="CB279" i="2"/>
  <c r="CB280" i="2"/>
  <c r="CB276" i="2"/>
  <c r="CB166" i="2"/>
  <c r="CB169" i="2"/>
  <c r="CB170" i="2"/>
  <c r="CB93" i="2"/>
  <c r="CB115" i="2"/>
  <c r="CB114" i="2"/>
  <c r="CB103" i="2"/>
  <c r="CB104" i="2"/>
  <c r="CB126" i="2"/>
  <c r="CB125" i="2"/>
  <c r="CB92" i="2"/>
  <c r="CB137" i="2"/>
  <c r="CB136" i="2"/>
  <c r="CB148" i="2"/>
  <c r="H358" i="2"/>
  <c r="C31" i="3" s="1"/>
  <c r="CB336" i="2" l="1"/>
  <c r="AA29" i="3" s="1"/>
  <c r="CB149" i="2"/>
  <c r="AA12" i="3" s="1"/>
  <c r="CB171" i="2"/>
  <c r="AA14" i="3" s="1"/>
  <c r="CB292" i="2"/>
  <c r="AA25" i="3" s="1"/>
  <c r="CB160" i="2"/>
  <c r="AA13" i="3" s="1"/>
  <c r="CB270" i="2"/>
  <c r="AA23" i="3" s="1"/>
  <c r="CB259" i="2"/>
  <c r="AA22" i="3" s="1"/>
  <c r="CB347" i="2"/>
  <c r="AA30" i="3" s="1"/>
  <c r="CB303" i="2"/>
  <c r="AA26" i="3" s="1"/>
  <c r="CB226" i="2"/>
  <c r="AA19" i="3" s="1"/>
  <c r="CB182" i="2"/>
  <c r="AA15" i="3" s="1"/>
  <c r="CB314" i="2"/>
  <c r="AA27" i="3" s="1"/>
  <c r="CB215" i="2"/>
  <c r="AA18" i="3" s="1"/>
  <c r="CB204" i="2"/>
  <c r="AA17" i="3" s="1"/>
  <c r="CB237" i="2"/>
  <c r="AA20" i="3" s="1"/>
  <c r="CB281" i="2"/>
  <c r="AA24" i="3" s="1"/>
  <c r="CB248" i="2"/>
  <c r="AA21" i="3" s="1"/>
  <c r="CB358" i="2"/>
  <c r="AA31" i="3" s="1"/>
  <c r="CB193" i="2"/>
  <c r="AA16" i="3" s="1"/>
  <c r="CB325" i="2"/>
  <c r="AA28" i="3" s="1"/>
  <c r="CB94" i="2"/>
  <c r="AA7" i="3" s="1"/>
  <c r="CB116" i="2"/>
  <c r="AA9" i="3" s="1"/>
  <c r="CB105" i="2"/>
  <c r="AA8" i="3" s="1"/>
  <c r="CB138" i="2"/>
  <c r="AA11" i="3" s="1"/>
  <c r="CB127" i="2"/>
  <c r="AA10" i="3" s="1"/>
  <c r="C26" i="4" l="1"/>
  <c r="E26" i="4" s="1"/>
  <c r="D235" i="2" l="1"/>
  <c r="C232" i="2" s="1"/>
  <c r="D181" i="2"/>
  <c r="C181" i="2" s="1"/>
  <c r="D126" i="2"/>
  <c r="C126" i="2" s="1"/>
  <c r="D92" i="2"/>
  <c r="C89" i="2" s="1"/>
  <c r="D247" i="2"/>
  <c r="C247" i="2" s="1"/>
  <c r="D301" i="2"/>
  <c r="C298" i="2" s="1"/>
  <c r="D224" i="2"/>
  <c r="C221" i="2" s="1"/>
  <c r="D147" i="2"/>
  <c r="C144" i="2" s="1"/>
  <c r="D279" i="2"/>
  <c r="C276" i="2" s="1"/>
  <c r="D214" i="2"/>
  <c r="C214" i="2" s="1"/>
  <c r="D257" i="2"/>
  <c r="C254" i="2" s="1"/>
  <c r="D357" i="2"/>
  <c r="C357" i="2" s="1"/>
  <c r="D302" i="2"/>
  <c r="C302" i="2" s="1"/>
  <c r="D180" i="2"/>
  <c r="C177" i="2" s="1"/>
  <c r="D104" i="2"/>
  <c r="C104" i="2" s="1"/>
  <c r="D324" i="2"/>
  <c r="C324" i="2" s="1"/>
  <c r="D137" i="2"/>
  <c r="C137" i="2" s="1"/>
  <c r="D159" i="2"/>
  <c r="C159" i="2" s="1"/>
  <c r="D93" i="2"/>
  <c r="C93" i="2" s="1"/>
  <c r="D192" i="2"/>
  <c r="C192" i="2" s="1"/>
  <c r="D136" i="2"/>
  <c r="C133" i="2" s="1"/>
  <c r="D158" i="2"/>
  <c r="C155" i="2" s="1"/>
  <c r="D115" i="2"/>
  <c r="C115" i="2" s="1"/>
  <c r="D225" i="2"/>
  <c r="C225" i="2" s="1"/>
  <c r="D258" i="2"/>
  <c r="C258" i="2" s="1"/>
  <c r="D169" i="2"/>
  <c r="C166" i="2" s="1"/>
  <c r="D312" i="2"/>
  <c r="C309" i="2" s="1"/>
  <c r="D114" i="2"/>
  <c r="C111" i="2" s="1"/>
  <c r="D335" i="2"/>
  <c r="C335" i="2" s="1"/>
  <c r="D313" i="2"/>
  <c r="C313" i="2" s="1"/>
  <c r="D345" i="2"/>
  <c r="C342" i="2" s="1"/>
  <c r="D290" i="2"/>
  <c r="C287" i="2" s="1"/>
  <c r="D202" i="2"/>
  <c r="C199" i="2" s="1"/>
  <c r="D323" i="2"/>
  <c r="C320" i="2" s="1"/>
  <c r="D269" i="2"/>
  <c r="C269" i="2" s="1"/>
  <c r="D236" i="2"/>
  <c r="C236" i="2" s="1"/>
  <c r="D346" i="2"/>
  <c r="C346" i="2" s="1"/>
  <c r="D334" i="2"/>
  <c r="C331" i="2" s="1"/>
  <c r="G43" i="5"/>
  <c r="D125" i="2"/>
  <c r="C122" i="2" s="1"/>
  <c r="D170" i="2"/>
  <c r="C170" i="2" s="1"/>
  <c r="D280" i="2"/>
  <c r="C280" i="2" s="1"/>
  <c r="D268" i="2"/>
  <c r="C265" i="2" s="1"/>
  <c r="D291" i="2"/>
  <c r="C291" i="2" s="1"/>
  <c r="D246" i="2"/>
  <c r="C243" i="2" s="1"/>
  <c r="D148" i="2"/>
  <c r="C148" i="2" s="1"/>
  <c r="D213" i="2"/>
  <c r="C210" i="2" s="1"/>
  <c r="D103" i="2"/>
  <c r="C100" i="2" s="1"/>
  <c r="D191" i="2"/>
  <c r="C188" i="2" s="1"/>
  <c r="D356" i="2"/>
  <c r="C353" i="2" s="1"/>
  <c r="D203" i="2"/>
  <c r="C203" i="2" s="1"/>
  <c r="B254" i="2"/>
  <c r="B256" i="2"/>
  <c r="B255" i="2"/>
  <c r="B182" i="2"/>
  <c r="B183" i="2"/>
  <c r="B128" i="2"/>
  <c r="B127" i="2"/>
  <c r="B126" i="2" l="1"/>
  <c r="B181" i="2"/>
  <c r="B215" i="2"/>
  <c r="B216" i="2"/>
  <c r="B214" i="2"/>
  <c r="B159" i="2"/>
  <c r="B161" i="2"/>
  <c r="B160" i="2"/>
  <c r="B167" i="2"/>
  <c r="A86" i="2"/>
  <c r="B135" i="2"/>
  <c r="B91" i="2"/>
  <c r="B90" i="2"/>
  <c r="B89" i="2"/>
  <c r="B133" i="2"/>
  <c r="B337" i="2"/>
  <c r="B166" i="2"/>
  <c r="B86" i="2"/>
  <c r="C86" i="2"/>
  <c r="B95" i="2"/>
  <c r="B357" i="2"/>
  <c r="B358" i="2"/>
  <c r="B359" i="2"/>
  <c r="B112" i="2"/>
  <c r="B278" i="2"/>
  <c r="B130" i="2"/>
  <c r="B311" i="2"/>
  <c r="B310" i="2"/>
  <c r="B271" i="2"/>
  <c r="A240" i="2"/>
  <c r="B238" i="2"/>
  <c r="B293" i="2"/>
  <c r="C240" i="2"/>
  <c r="B304" i="2"/>
  <c r="B335" i="2"/>
  <c r="B302" i="2"/>
  <c r="B134" i="2"/>
  <c r="B336" i="2"/>
  <c r="B247" i="2"/>
  <c r="B347" i="2"/>
  <c r="B248" i="2"/>
  <c r="B348" i="2"/>
  <c r="B249" i="2"/>
  <c r="B303" i="2"/>
  <c r="B346" i="2"/>
  <c r="B245" i="2"/>
  <c r="B276" i="2"/>
  <c r="B232" i="2"/>
  <c r="B277" i="2"/>
  <c r="B234" i="2"/>
  <c r="B233" i="2"/>
  <c r="B260" i="2"/>
  <c r="B273" i="2"/>
  <c r="C251" i="2"/>
  <c r="C130" i="2"/>
  <c r="B139" i="2"/>
  <c r="A130" i="2"/>
  <c r="B137" i="2"/>
  <c r="B295" i="2"/>
  <c r="B240" i="2"/>
  <c r="B282" i="2"/>
  <c r="B281" i="2"/>
  <c r="B258" i="2"/>
  <c r="A328" i="2"/>
  <c r="B155" i="2"/>
  <c r="B313" i="2"/>
  <c r="A152" i="2"/>
  <c r="B174" i="2"/>
  <c r="B178" i="2"/>
  <c r="B299" i="2"/>
  <c r="C174" i="2"/>
  <c r="B177" i="2"/>
  <c r="B298" i="2"/>
  <c r="A306" i="2"/>
  <c r="B315" i="2"/>
  <c r="B152" i="2"/>
  <c r="C306" i="2"/>
  <c r="B179" i="2"/>
  <c r="B300" i="2"/>
  <c r="C295" i="2"/>
  <c r="B156" i="2"/>
  <c r="A295" i="2"/>
  <c r="A174" i="2"/>
  <c r="C152" i="2"/>
  <c r="B157" i="2"/>
  <c r="B243" i="2"/>
  <c r="B328" i="2"/>
  <c r="B270" i="2"/>
  <c r="B309" i="2"/>
  <c r="A262" i="2"/>
  <c r="B266" i="2"/>
  <c r="B262" i="2"/>
  <c r="B306" i="2"/>
  <c r="C273" i="2"/>
  <c r="B265" i="2"/>
  <c r="B332" i="2"/>
  <c r="B314" i="2"/>
  <c r="B320" i="2"/>
  <c r="B94" i="2"/>
  <c r="C262" i="2"/>
  <c r="B267" i="2"/>
  <c r="B331" i="2"/>
  <c r="B321" i="2"/>
  <c r="A273" i="2"/>
  <c r="B350" i="2"/>
  <c r="C328" i="2"/>
  <c r="B333" i="2"/>
  <c r="B280" i="2"/>
  <c r="B322" i="2"/>
  <c r="B168" i="2"/>
  <c r="B93" i="2"/>
  <c r="A196" i="2"/>
  <c r="C350" i="2"/>
  <c r="B269" i="2"/>
  <c r="B244" i="2"/>
  <c r="B149" i="2"/>
  <c r="B150" i="2"/>
  <c r="B113" i="2"/>
  <c r="B236" i="2"/>
  <c r="B192" i="2"/>
  <c r="A108" i="2"/>
  <c r="B237" i="2"/>
  <c r="B194" i="2"/>
  <c r="B229" i="2"/>
  <c r="C229" i="2"/>
  <c r="B291" i="2"/>
  <c r="B193" i="2"/>
  <c r="B292" i="2"/>
  <c r="B111" i="2"/>
  <c r="B104" i="2"/>
  <c r="B344" i="2"/>
  <c r="B342" i="2"/>
  <c r="B211" i="2"/>
  <c r="B212" i="2"/>
  <c r="B115" i="2"/>
  <c r="A207" i="2"/>
  <c r="B207" i="2"/>
  <c r="C108" i="2"/>
  <c r="B222" i="2"/>
  <c r="B116" i="2"/>
  <c r="B223" i="2"/>
  <c r="B117" i="2"/>
  <c r="B339" i="2"/>
  <c r="C339" i="2"/>
  <c r="C207" i="2"/>
  <c r="B105" i="2"/>
  <c r="B221" i="2"/>
  <c r="B210" i="2"/>
  <c r="B108" i="2"/>
  <c r="A339" i="2"/>
  <c r="B343" i="2"/>
  <c r="B106" i="2"/>
  <c r="A350" i="2"/>
  <c r="C185" i="2"/>
  <c r="A251" i="2"/>
  <c r="B196" i="2"/>
  <c r="B251" i="2"/>
  <c r="B171" i="2"/>
  <c r="B199" i="2"/>
  <c r="B172" i="2"/>
  <c r="A185" i="2"/>
  <c r="B200" i="2"/>
  <c r="B189" i="2"/>
  <c r="B163" i="2"/>
  <c r="B201" i="2"/>
  <c r="B170" i="2"/>
  <c r="B185" i="2"/>
  <c r="B190" i="2"/>
  <c r="B138" i="2"/>
  <c r="B148" i="2"/>
  <c r="A163" i="2"/>
  <c r="C196" i="2"/>
  <c r="C163" i="2"/>
  <c r="B188" i="2"/>
  <c r="B259" i="2"/>
  <c r="B203" i="2"/>
  <c r="B205" i="2"/>
  <c r="B204" i="2"/>
  <c r="B353" i="2"/>
  <c r="B289" i="2"/>
  <c r="B354" i="2"/>
  <c r="B355" i="2"/>
  <c r="B325" i="2"/>
  <c r="B119" i="2"/>
  <c r="B227" i="2"/>
  <c r="B97" i="2"/>
  <c r="C284" i="2"/>
  <c r="B144" i="2"/>
  <c r="B101" i="2"/>
  <c r="B326" i="2"/>
  <c r="B225" i="2"/>
  <c r="A284" i="2"/>
  <c r="B146" i="2"/>
  <c r="B122" i="2"/>
  <c r="B226" i="2"/>
  <c r="C317" i="2"/>
  <c r="C218" i="2"/>
  <c r="B145" i="2"/>
  <c r="B123" i="2"/>
  <c r="B317" i="2"/>
  <c r="A317" i="2"/>
  <c r="B124" i="2"/>
  <c r="A97" i="2"/>
  <c r="C141" i="2"/>
  <c r="B100" i="2"/>
  <c r="A218" i="2"/>
  <c r="A119" i="2"/>
  <c r="B284" i="2"/>
  <c r="C97" i="2"/>
  <c r="B287" i="2"/>
  <c r="A141" i="2"/>
  <c r="B141" i="2"/>
  <c r="B218" i="2"/>
  <c r="C119" i="2"/>
  <c r="B288" i="2"/>
  <c r="B102" i="2"/>
  <c r="B324" i="2"/>
  <c r="E77" i="2"/>
  <c r="F71" i="2" l="1"/>
  <c r="F19" i="5" s="1"/>
  <c r="A17" i="5" s="1"/>
  <c r="C79" i="2"/>
  <c r="B79" i="2"/>
  <c r="CB77" i="2"/>
  <c r="CB73" i="2" s="1"/>
  <c r="BD77" i="2"/>
  <c r="BD73" i="2" s="1"/>
  <c r="AF77" i="2"/>
  <c r="AF73" i="2" s="1"/>
  <c r="H77" i="2"/>
  <c r="H73" i="2" s="1"/>
  <c r="BY77" i="2"/>
  <c r="BY73" i="2" s="1"/>
  <c r="BA77" i="2"/>
  <c r="BA73" i="2" s="1"/>
  <c r="AC77" i="2"/>
  <c r="AC73" i="2" s="1"/>
  <c r="BV77" i="2"/>
  <c r="BV73" i="2" s="1"/>
  <c r="AX77" i="2"/>
  <c r="AX73" i="2" s="1"/>
  <c r="Z77" i="2"/>
  <c r="Z73" i="2" s="1"/>
  <c r="BS77" i="2"/>
  <c r="BS73" i="2" s="1"/>
  <c r="AU77" i="2"/>
  <c r="AU73" i="2" s="1"/>
  <c r="W77" i="2"/>
  <c r="W73" i="2" s="1"/>
  <c r="BP77" i="2"/>
  <c r="BP73" i="2" s="1"/>
  <c r="AR77" i="2"/>
  <c r="AR73" i="2" s="1"/>
  <c r="T77" i="2"/>
  <c r="T73" i="2" s="1"/>
  <c r="BM77" i="2"/>
  <c r="BM73" i="2" s="1"/>
  <c r="AO77" i="2"/>
  <c r="AO73" i="2" s="1"/>
  <c r="Q77" i="2"/>
  <c r="Q73" i="2" s="1"/>
  <c r="BJ77" i="2"/>
  <c r="BJ73" i="2" s="1"/>
  <c r="AL77" i="2"/>
  <c r="AL73" i="2" s="1"/>
  <c r="N77" i="2"/>
  <c r="N73" i="2" s="1"/>
  <c r="BG77" i="2"/>
  <c r="BG73" i="2" s="1"/>
  <c r="AI77" i="2"/>
  <c r="AI73" i="2" s="1"/>
  <c r="K77" i="2"/>
  <c r="K73" i="2" s="1"/>
  <c r="J19" i="5" l="1"/>
  <c r="B25" i="4"/>
  <c r="A15" i="5"/>
  <c r="AJ69" i="2"/>
  <c r="AI68" i="2"/>
  <c r="AH67" i="2"/>
  <c r="AH66" i="2"/>
  <c r="AI65" i="2"/>
  <c r="AI72" i="2"/>
  <c r="AJ70" i="2"/>
  <c r="BG65" i="2"/>
  <c r="BG72" i="2"/>
  <c r="BH70" i="2"/>
  <c r="BH69" i="2"/>
  <c r="BF66" i="2"/>
  <c r="BG68" i="2"/>
  <c r="BF67" i="2"/>
  <c r="AS69" i="2"/>
  <c r="AQ67" i="2"/>
  <c r="AR65" i="2"/>
  <c r="AS70" i="2"/>
  <c r="AR72" i="2"/>
  <c r="AR68" i="2"/>
  <c r="AQ66" i="2"/>
  <c r="AC72" i="2"/>
  <c r="AD70" i="2"/>
  <c r="AB66" i="2"/>
  <c r="AD69" i="2"/>
  <c r="AC65" i="2"/>
  <c r="AC68" i="2"/>
  <c r="AB67" i="2"/>
  <c r="T68" i="2"/>
  <c r="U69" i="2"/>
  <c r="T72" i="2"/>
  <c r="S67" i="2"/>
  <c r="S66" i="2"/>
  <c r="U70" i="2"/>
  <c r="T65" i="2"/>
  <c r="BP68" i="2"/>
  <c r="BQ70" i="2"/>
  <c r="BP65" i="2"/>
  <c r="BO66" i="2"/>
  <c r="BP72" i="2"/>
  <c r="BQ69" i="2"/>
  <c r="BO67" i="2"/>
  <c r="AZ66" i="2"/>
  <c r="BA65" i="2"/>
  <c r="BA72" i="2"/>
  <c r="BB70" i="2"/>
  <c r="AZ67" i="2"/>
  <c r="BA68" i="2"/>
  <c r="BB69" i="2"/>
  <c r="BV68" i="2"/>
  <c r="BU66" i="2"/>
  <c r="BV65" i="2"/>
  <c r="BW70" i="2"/>
  <c r="BU67" i="2"/>
  <c r="BW69" i="2"/>
  <c r="BV72" i="2"/>
  <c r="N65" i="2"/>
  <c r="M66" i="2"/>
  <c r="N72" i="2"/>
  <c r="O70" i="2"/>
  <c r="N68" i="2"/>
  <c r="O69" i="2"/>
  <c r="M67" i="2"/>
  <c r="AM69" i="2"/>
  <c r="AL68" i="2"/>
  <c r="AK67" i="2"/>
  <c r="AM70" i="2"/>
  <c r="AK66" i="2"/>
  <c r="AL65" i="2"/>
  <c r="AL72" i="2"/>
  <c r="X70" i="2"/>
  <c r="X69" i="2"/>
  <c r="W72" i="2"/>
  <c r="V67" i="2"/>
  <c r="V66" i="2"/>
  <c r="W68" i="2"/>
  <c r="W65" i="2"/>
  <c r="BZ70" i="2"/>
  <c r="BY68" i="2"/>
  <c r="BZ69" i="2"/>
  <c r="BX67" i="2"/>
  <c r="BY72" i="2"/>
  <c r="BX66" i="2"/>
  <c r="BY65" i="2"/>
  <c r="BJ72" i="2"/>
  <c r="BJ68" i="2"/>
  <c r="BK70" i="2"/>
  <c r="BJ65" i="2"/>
  <c r="BI67" i="2"/>
  <c r="BK69" i="2"/>
  <c r="BI66" i="2"/>
  <c r="AU68" i="2"/>
  <c r="AT66" i="2"/>
  <c r="AU72" i="2"/>
  <c r="AU65" i="2"/>
  <c r="AV69" i="2"/>
  <c r="AT67" i="2"/>
  <c r="AV70" i="2"/>
  <c r="H68" i="2"/>
  <c r="H72" i="2"/>
  <c r="I70" i="2"/>
  <c r="H65" i="2"/>
  <c r="G67" i="2"/>
  <c r="I69" i="2"/>
  <c r="G66" i="2"/>
  <c r="Q68" i="2"/>
  <c r="Q65" i="2"/>
  <c r="R70" i="2"/>
  <c r="Q72" i="2"/>
  <c r="R69" i="2"/>
  <c r="P67" i="2"/>
  <c r="P66" i="2"/>
  <c r="BT70" i="2"/>
  <c r="BT69" i="2"/>
  <c r="BR67" i="2"/>
  <c r="BR66" i="2"/>
  <c r="BS65" i="2"/>
  <c r="BS68" i="2"/>
  <c r="BS72" i="2"/>
  <c r="AE66" i="2"/>
  <c r="AF65" i="2"/>
  <c r="AF72" i="2"/>
  <c r="AE67" i="2"/>
  <c r="AF68" i="2"/>
  <c r="AG70" i="2"/>
  <c r="AG69" i="2"/>
  <c r="AO72" i="2"/>
  <c r="AP70" i="2"/>
  <c r="AP69" i="2"/>
  <c r="AO65" i="2"/>
  <c r="AO68" i="2"/>
  <c r="AN67" i="2"/>
  <c r="AN66" i="2"/>
  <c r="Z68" i="2"/>
  <c r="Z65" i="2"/>
  <c r="Y66" i="2"/>
  <c r="AA70" i="2"/>
  <c r="AA69" i="2"/>
  <c r="Y67" i="2"/>
  <c r="Z72" i="2"/>
  <c r="BD65" i="2"/>
  <c r="BE70" i="2"/>
  <c r="BD72" i="2"/>
  <c r="BD68" i="2"/>
  <c r="BE69" i="2"/>
  <c r="BC67" i="2"/>
  <c r="BC66" i="2"/>
  <c r="L69" i="2"/>
  <c r="L70" i="2"/>
  <c r="J67" i="2"/>
  <c r="K68" i="2"/>
  <c r="J66" i="2"/>
  <c r="K65" i="2"/>
  <c r="K72" i="2"/>
  <c r="BN69" i="2"/>
  <c r="BM72" i="2"/>
  <c r="BL67" i="2"/>
  <c r="BL66" i="2"/>
  <c r="BN70" i="2"/>
  <c r="BM68" i="2"/>
  <c r="BM65" i="2"/>
  <c r="AW67" i="2"/>
  <c r="AW66" i="2"/>
  <c r="AX65" i="2"/>
  <c r="AX72" i="2"/>
  <c r="AY70" i="2"/>
  <c r="AY69" i="2"/>
  <c r="AX68" i="2"/>
  <c r="CC69" i="2"/>
  <c r="CB72" i="2"/>
  <c r="CA67" i="2"/>
  <c r="CB68" i="2"/>
  <c r="CA66" i="2"/>
  <c r="CC70" i="2"/>
  <c r="CB65" i="2"/>
  <c r="F68" i="2" l="1"/>
  <c r="J38" i="5" s="1"/>
  <c r="F38" i="5" s="1"/>
  <c r="F73" i="2"/>
  <c r="F66" i="2"/>
  <c r="F69" i="2"/>
  <c r="F67" i="2"/>
  <c r="J23" i="5" s="1"/>
  <c r="F65" i="2"/>
  <c r="J26" i="5" s="1"/>
  <c r="F70" i="2"/>
  <c r="J24" i="5" s="1"/>
  <c r="F72" i="2"/>
  <c r="F74" i="2" l="1"/>
  <c r="F29" i="5"/>
  <c r="F25" i="5"/>
</calcChain>
</file>

<file path=xl/sharedStrings.xml><?xml version="1.0" encoding="utf-8"?>
<sst xmlns="http://schemas.openxmlformats.org/spreadsheetml/2006/main" count="807" uniqueCount="235">
  <si>
    <t>Typ 1: Belastung rechtwinklig zu den Deckenbalken</t>
  </si>
  <si>
    <t>kN/m</t>
  </si>
  <si>
    <t>nein</t>
  </si>
  <si>
    <t>Dropdown-Listen</t>
  </si>
  <si>
    <t>ja</t>
  </si>
  <si>
    <t>Aufteilen</t>
  </si>
  <si>
    <t>Anz. Platten</t>
  </si>
  <si>
    <r>
      <t>n</t>
    </r>
    <r>
      <rPr>
        <vertAlign val="subscript"/>
        <sz val="11"/>
        <color theme="1"/>
        <rFont val="Calibri"/>
        <family val="2"/>
        <scheme val="minor"/>
      </rPr>
      <t>Pl,L</t>
    </r>
    <r>
      <rPr>
        <sz val="11"/>
        <color theme="1"/>
        <rFont val="Calibri"/>
        <family val="2"/>
        <scheme val="minor"/>
      </rPr>
      <t xml:space="preserve"> =</t>
    </r>
  </si>
  <si>
    <r>
      <t>n</t>
    </r>
    <r>
      <rPr>
        <vertAlign val="subscript"/>
        <sz val="11"/>
        <color theme="1"/>
        <rFont val="Calibri"/>
        <family val="2"/>
        <scheme val="minor"/>
      </rPr>
      <t>Pl,H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</si>
  <si>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Tafel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</si>
  <si>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Tafel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</si>
  <si>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</si>
  <si>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oben</t>
    </r>
  </si>
  <si>
    <r>
      <t>q</t>
    </r>
    <r>
      <rPr>
        <vertAlign val="subscript"/>
        <sz val="11"/>
        <color theme="1"/>
        <rFont val="Calibri"/>
        <family val="2"/>
        <scheme val="minor"/>
      </rPr>
      <t>unten</t>
    </r>
  </si>
  <si>
    <r>
      <t>L</t>
    </r>
    <r>
      <rPr>
        <vertAlign val="subscript"/>
        <sz val="11"/>
        <color theme="1"/>
        <rFont val="Calibri"/>
        <family val="2"/>
        <scheme val="minor"/>
      </rPr>
      <t>Platten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</si>
  <si>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Platten</t>
    </r>
    <r>
      <rPr>
        <sz val="11"/>
        <color theme="1"/>
        <rFont val="Calibri"/>
        <family val="2"/>
        <scheme val="minor"/>
      </rPr>
      <t xml:space="preserve"> =</t>
    </r>
  </si>
  <si>
    <r>
      <t>Balk.Abst.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</si>
  <si>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Rest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</si>
  <si>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Rest</t>
    </r>
    <r>
      <rPr>
        <sz val="11"/>
        <color theme="1"/>
        <rFont val="Calibri"/>
        <family val="2"/>
        <scheme val="minor"/>
      </rPr>
      <t xml:space="preserve"> =</t>
    </r>
  </si>
  <si>
    <t>oben</t>
  </si>
  <si>
    <t>unten</t>
  </si>
  <si>
    <t>Anordn. PPl</t>
  </si>
  <si>
    <t>ob.+un.</t>
  </si>
  <si>
    <t>Diagramm</t>
  </si>
  <si>
    <t>Decke</t>
  </si>
  <si>
    <t>Deckenbalken</t>
  </si>
  <si>
    <t>Platten</t>
  </si>
  <si>
    <t>Lrest = 0</t>
  </si>
  <si>
    <t>Lrest nicht aufgeteilt</t>
  </si>
  <si>
    <t>Lrest aufgeteilt n=1</t>
  </si>
  <si>
    <t>Lrest aufgeteilt n=2</t>
  </si>
  <si>
    <t>Lrest aufgeteilt n=3</t>
  </si>
  <si>
    <t>Lp,i</t>
  </si>
  <si>
    <t>Lp,i =</t>
  </si>
  <si>
    <t>Hp,i</t>
  </si>
  <si>
    <t>Hrest = 0</t>
  </si>
  <si>
    <t>u --&gt; o</t>
  </si>
  <si>
    <t>Hrest = oben</t>
  </si>
  <si>
    <t>Hrest = unten</t>
  </si>
  <si>
    <t>Hrest = o.+u.</t>
  </si>
  <si>
    <t>Hp,i =</t>
  </si>
  <si>
    <t>Plattenreihe</t>
  </si>
  <si>
    <t>1 oben</t>
  </si>
  <si>
    <t>Plattenspalte</t>
  </si>
  <si>
    <t>1 links</t>
  </si>
  <si>
    <t>3S - 2</t>
  </si>
  <si>
    <t>OSB - 2</t>
  </si>
  <si>
    <t>Holz - 1</t>
  </si>
  <si>
    <t>Klammer</t>
  </si>
  <si>
    <t>Nägel</t>
  </si>
  <si>
    <t>Myk</t>
  </si>
  <si>
    <t>rho,k</t>
  </si>
  <si>
    <t>n.v.</t>
  </si>
  <si>
    <t>fhk</t>
  </si>
  <si>
    <t>beta</t>
  </si>
  <si>
    <t>d =</t>
  </si>
  <si>
    <t>l =</t>
  </si>
  <si>
    <t>t =</t>
  </si>
  <si>
    <t>t1 =</t>
  </si>
  <si>
    <t>t2 =</t>
  </si>
  <si>
    <t>Fall 1</t>
  </si>
  <si>
    <t>Fall 2</t>
  </si>
  <si>
    <t>Fall 3</t>
  </si>
  <si>
    <t>Fall 4</t>
  </si>
  <si>
    <t>Fall 5</t>
  </si>
  <si>
    <t>Fall 6</t>
  </si>
  <si>
    <t>MIN =</t>
  </si>
  <si>
    <t>maßg.</t>
  </si>
  <si>
    <t>NKL 1</t>
  </si>
  <si>
    <t>NKL 2</t>
  </si>
  <si>
    <t>kmod =</t>
  </si>
  <si>
    <t>kmod,Verb.</t>
  </si>
  <si>
    <t>Fv,Rd =</t>
  </si>
  <si>
    <t>rho,mean =</t>
  </si>
  <si>
    <t>kg/m³</t>
  </si>
  <si>
    <t>Kser =</t>
  </si>
  <si>
    <t>Bepl.</t>
  </si>
  <si>
    <t>3S</t>
  </si>
  <si>
    <t>Rippe</t>
  </si>
  <si>
    <t>mm</t>
  </si>
  <si>
    <t>N/mm²</t>
  </si>
  <si>
    <t>VM</t>
  </si>
  <si>
    <t>Klammern</t>
  </si>
  <si>
    <t>NKL =</t>
  </si>
  <si>
    <t>N</t>
  </si>
  <si>
    <t>N/mm</t>
  </si>
  <si>
    <t>Platte</t>
  </si>
  <si>
    <t>Spanplatte - 2</t>
  </si>
  <si>
    <t>OSB 3/4</t>
  </si>
  <si>
    <t>Sp.Pl. P5</t>
  </si>
  <si>
    <t>Sp.Pl. P6</t>
  </si>
  <si>
    <t>Sp.Pl. P7</t>
  </si>
  <si>
    <t>Sp.Pl. P4</t>
  </si>
  <si>
    <t>VH C24</t>
  </si>
  <si>
    <r>
      <t>Anz. VM-Reihen n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</si>
  <si>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t>xi</t>
  </si>
  <si>
    <t>Vi</t>
  </si>
  <si>
    <t>Vr,i</t>
  </si>
  <si>
    <t>freie Plattenränder?</t>
  </si>
  <si>
    <t>qo</t>
  </si>
  <si>
    <t>qu</t>
  </si>
  <si>
    <t>s90,r</t>
  </si>
  <si>
    <t>sres</t>
  </si>
  <si>
    <t>Hu</t>
  </si>
  <si>
    <t>Ho</t>
  </si>
  <si>
    <r>
      <t>H</t>
    </r>
    <r>
      <rPr>
        <vertAlign val="subscript"/>
        <sz val="11"/>
        <color theme="1"/>
        <rFont val="Calibri"/>
        <family val="2"/>
        <scheme val="minor"/>
      </rPr>
      <t>Pl</t>
    </r>
  </si>
  <si>
    <t>Pl-Nr</t>
  </si>
  <si>
    <r>
      <t>L</t>
    </r>
    <r>
      <rPr>
        <vertAlign val="subscript"/>
        <sz val="11"/>
        <color theme="1"/>
        <rFont val="Calibri"/>
        <family val="2"/>
        <scheme val="minor"/>
      </rPr>
      <t>Pl</t>
    </r>
  </si>
  <si>
    <t>Nachweise</t>
  </si>
  <si>
    <r>
      <t>= f</t>
    </r>
    <r>
      <rPr>
        <vertAlign val="subscript"/>
        <sz val="11"/>
        <color theme="1"/>
        <rFont val="Calibri"/>
        <family val="2"/>
        <scheme val="minor"/>
      </rPr>
      <t>s,d</t>
    </r>
  </si>
  <si>
    <t>Schubfluss in der Auflagerrippe</t>
  </si>
  <si>
    <r>
      <t>= k</t>
    </r>
    <r>
      <rPr>
        <vertAlign val="subscript"/>
        <sz val="11"/>
        <color theme="1"/>
        <rFont val="Calibri"/>
        <family val="2"/>
        <scheme val="minor"/>
      </rPr>
      <t>plast</t>
    </r>
    <r>
      <rPr>
        <sz val="11"/>
        <color theme="1"/>
        <rFont val="Calibri"/>
        <family val="2"/>
        <scheme val="minor"/>
      </rPr>
      <t>*f</t>
    </r>
    <r>
      <rPr>
        <vertAlign val="subscript"/>
        <sz val="11"/>
        <color theme="1"/>
        <rFont val="Calibri"/>
        <family val="2"/>
        <scheme val="minor"/>
      </rPr>
      <t>s,d</t>
    </r>
  </si>
  <si>
    <r>
      <t>k</t>
    </r>
    <r>
      <rPr>
        <vertAlign val="subscript"/>
        <sz val="11"/>
        <color theme="1"/>
        <rFont val="Calibri"/>
        <family val="2"/>
        <scheme val="minor"/>
      </rPr>
      <t>plast</t>
    </r>
    <r>
      <rPr>
        <sz val="11"/>
        <color theme="1"/>
        <rFont val="Calibri"/>
        <family val="2"/>
        <scheme val="minor"/>
      </rPr>
      <t xml:space="preserve"> =</t>
    </r>
  </si>
  <si>
    <t>Durchbiegungen</t>
  </si>
  <si>
    <t>Durchbiegungen Typ 1</t>
  </si>
  <si>
    <t>vG =</t>
  </si>
  <si>
    <t>vE =</t>
  </si>
  <si>
    <t>Rechenwerte:</t>
  </si>
  <si>
    <t>vK,0 =</t>
  </si>
  <si>
    <t>nr =</t>
  </si>
  <si>
    <t>vK,90 =</t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</si>
  <si>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</si>
  <si>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</si>
  <si>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K,0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</si>
  <si>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K,90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</si>
  <si>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ges</t>
    </r>
    <r>
      <rPr>
        <sz val="11"/>
        <color theme="1"/>
        <rFont val="Calibri"/>
        <family val="2"/>
        <scheme val="minor"/>
      </rPr>
      <t xml:space="preserve"> =</t>
    </r>
  </si>
  <si>
    <t>= L/500</t>
  </si>
  <si>
    <t>frei</t>
  </si>
  <si>
    <t>Pl.-ränder</t>
  </si>
  <si>
    <t>unterstützt</t>
  </si>
  <si>
    <t>kN</t>
  </si>
  <si>
    <r>
      <t>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</si>
  <si>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t>max. Gurt-Normalkraft</t>
  </si>
  <si>
    <t>Projekt</t>
  </si>
  <si>
    <t>Position</t>
  </si>
  <si>
    <t>Seite</t>
  </si>
  <si>
    <t>Datum</t>
  </si>
  <si>
    <t>Bemessung Deckentafel nach Schubfeldträgermodell</t>
  </si>
  <si>
    <t>max. Schubflüsse in den einzelnen Platten</t>
  </si>
  <si>
    <t>Druckspannungsnachweis ohne Knicken:</t>
  </si>
  <si>
    <r>
      <t>= f</t>
    </r>
    <r>
      <rPr>
        <vertAlign val="subscript"/>
        <sz val="11"/>
        <color theme="1"/>
        <rFont val="Calibri"/>
        <family val="2"/>
        <scheme val="minor"/>
      </rPr>
      <t>c,0,d</t>
    </r>
  </si>
  <si>
    <t>Zugspannungsnachweis:</t>
  </si>
  <si>
    <r>
      <t>= f</t>
    </r>
    <r>
      <rPr>
        <vertAlign val="subscript"/>
        <sz val="11"/>
        <color theme="1"/>
        <rFont val="Calibri"/>
        <family val="2"/>
        <scheme val="minor"/>
      </rPr>
      <t>t,0,d</t>
    </r>
  </si>
  <si>
    <t>Wichtige Hinweise:</t>
  </si>
  <si>
    <t>m</t>
  </si>
  <si>
    <t>max. Querkraft</t>
  </si>
  <si>
    <t>max. Moment</t>
  </si>
  <si>
    <t>kNm</t>
  </si>
  <si>
    <t>maßgebend</t>
  </si>
  <si>
    <t>Reihe</t>
  </si>
  <si>
    <t>max. Schubflüsse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</si>
  <si>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res,d</t>
    </r>
    <r>
      <rPr>
        <b/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</si>
  <si>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</si>
  <si>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A,d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</si>
  <si>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ser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</si>
  <si>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v,Rd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</si>
  <si>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</si>
  <si>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</si>
  <si>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</si>
  <si>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E</t>
    </r>
    <r>
      <rPr>
        <vertAlign val="subscript"/>
        <sz val="11"/>
        <color theme="1"/>
        <rFont val="Calibri"/>
        <family val="2"/>
        <scheme val="minor"/>
      </rPr>
      <t>0,mean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</si>
  <si>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</si>
  <si>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0,A,d</t>
    </r>
    <r>
      <rPr>
        <b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</si>
  <si>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Symbol"/>
        <family val="1"/>
        <charset val="2"/>
      </rPr>
      <t>s</t>
    </r>
    <r>
      <rPr>
        <b/>
        <vertAlign val="subscript"/>
        <sz val="11"/>
        <color theme="1"/>
        <rFont val="Calibri"/>
        <family val="2"/>
        <scheme val="minor"/>
      </rPr>
      <t>c,0,d</t>
    </r>
    <r>
      <rPr>
        <b/>
        <sz val="11"/>
        <color theme="1"/>
        <rFont val="Calibri"/>
        <family val="2"/>
        <scheme val="minor"/>
      </rPr>
      <t xml:space="preserve"> 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</si>
  <si>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s,d</t>
    </r>
    <r>
      <rPr>
        <b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</si>
  <si>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Symbol"/>
        <family val="1"/>
        <charset val="2"/>
      </rPr>
      <t>s</t>
    </r>
    <r>
      <rPr>
        <b/>
        <vertAlign val="subscript"/>
        <sz val="11"/>
        <color theme="1"/>
        <rFont val="Calibri"/>
        <family val="2"/>
        <scheme val="minor"/>
      </rPr>
      <t>t,0,d</t>
    </r>
    <r>
      <rPr>
        <b/>
        <sz val="11"/>
        <color theme="1"/>
        <rFont val="Calibri"/>
        <family val="2"/>
        <scheme val="minor"/>
      </rPr>
      <t xml:space="preserve"> =</t>
    </r>
  </si>
  <si>
    <t>Blockhölzer?</t>
  </si>
  <si>
    <r>
      <t>a</t>
    </r>
    <r>
      <rPr>
        <vertAlign val="subscript"/>
        <sz val="11"/>
        <color theme="1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 xml:space="preserve"> =</t>
    </r>
  </si>
  <si>
    <t>Anzahl Felder</t>
  </si>
  <si>
    <t>ali/re</t>
  </si>
  <si>
    <t>1links</t>
  </si>
  <si>
    <t>Blockhölzer oben</t>
  </si>
  <si>
    <t>Blockhölzer unten</t>
  </si>
  <si>
    <r>
      <t>L</t>
    </r>
    <r>
      <rPr>
        <vertAlign val="subscript"/>
        <sz val="11"/>
        <color theme="1"/>
        <rFont val="Calibri"/>
        <family val="2"/>
        <scheme val="minor"/>
      </rPr>
      <t>Bh,o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</si>
  <si>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Bh,u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</si>
  <si>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0,Bh</t>
    </r>
    <r>
      <rPr>
        <sz val="11"/>
        <color theme="1"/>
        <rFont val="Calibri"/>
        <family val="2"/>
        <scheme val="minor"/>
      </rPr>
      <t xml:space="preserve"> =</t>
    </r>
  </si>
  <si>
    <t>Anordnung Resthöhe</t>
  </si>
  <si>
    <t>Größter resultierender Schubfluss</t>
  </si>
  <si>
    <t>mit Blockholz</t>
  </si>
  <si>
    <t>s90,q,o</t>
  </si>
  <si>
    <t>s0,m,o</t>
  </si>
  <si>
    <t>s90,q,u</t>
  </si>
  <si>
    <t>s0,m,u</t>
  </si>
  <si>
    <t>sres,o</t>
  </si>
  <si>
    <t>sres,u</t>
  </si>
  <si>
    <t>s90,q</t>
  </si>
  <si>
    <t>s0,m</t>
  </si>
  <si>
    <r>
      <t>rho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</si>
  <si>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Pl,o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</si>
  <si>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Pl,u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</si>
  <si>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r,o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</si>
  <si>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r,u</t>
    </r>
    <r>
      <rPr>
        <sz val="11"/>
        <color theme="1"/>
        <rFont val="Calibri"/>
        <family val="2"/>
        <scheme val="minor"/>
      </rPr>
      <t xml:space="preserve"> =</t>
    </r>
  </si>
  <si>
    <t>Schubfluss in den Blockhölzern:</t>
  </si>
  <si>
    <t>Schubfluss in der Auflagerrippe:</t>
  </si>
  <si>
    <r>
      <t>q</t>
    </r>
    <r>
      <rPr>
        <vertAlign val="subscript"/>
        <sz val="11"/>
        <color theme="1"/>
        <rFont val="Calibri"/>
        <family val="2"/>
        <scheme val="minor"/>
      </rPr>
      <t>d,oben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</si>
  <si>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d,unten</t>
    </r>
    <r>
      <rPr>
        <sz val="11"/>
        <color theme="1"/>
        <rFont val="Calibri"/>
        <family val="2"/>
        <scheme val="minor"/>
      </rPr>
      <t xml:space="preserve"> =</t>
    </r>
  </si>
  <si>
    <t>- Schubfluss infolge einzuleitender Last:</t>
  </si>
  <si>
    <t>- Schubfluss infolge Rippen-Querkräften:</t>
  </si>
  <si>
    <t>Schubfluss am linken Plattenrand:</t>
  </si>
  <si>
    <r>
      <t>V</t>
    </r>
    <r>
      <rPr>
        <vertAlign val="subscript"/>
        <sz val="11"/>
        <color theme="1"/>
        <rFont val="Calibri"/>
        <family val="2"/>
        <scheme val="minor"/>
      </rPr>
      <t>li,d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</si>
  <si>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re,d</t>
    </r>
    <r>
      <rPr>
        <sz val="11"/>
        <color theme="1"/>
        <rFont val="Calibri"/>
        <family val="2"/>
        <scheme val="minor"/>
      </rPr>
      <t xml:space="preserve"> =</t>
    </r>
  </si>
  <si>
    <r>
      <t>n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</si>
  <si>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rPr>
        <i/>
        <sz val="11"/>
        <color theme="1"/>
        <rFont val="Times New Roman"/>
        <family val="1"/>
      </rPr>
      <t>l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</si>
  <si>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oberhalb</t>
    </r>
    <r>
      <rPr>
        <sz val="11"/>
        <color theme="1"/>
        <rFont val="Calibri"/>
        <family val="2"/>
        <scheme val="minor"/>
      </rPr>
      <t xml:space="preserve"> =</t>
    </r>
  </si>
  <si>
    <t>Vli</t>
  </si>
  <si>
    <t>Vre</t>
  </si>
  <si>
    <t>lP</t>
  </si>
  <si>
    <t>Vr.li</t>
  </si>
  <si>
    <t>Vr,re</t>
  </si>
  <si>
    <t>Schubfluss am rechten Plattenrand:</t>
  </si>
  <si>
    <t xml:space="preserve">Hinweise: </t>
  </si>
  <si>
    <t>- Schubfluss infolge Gurt-Normalkraft:</t>
  </si>
  <si>
    <r>
      <t>V</t>
    </r>
    <r>
      <rPr>
        <vertAlign val="subscript"/>
        <sz val="11"/>
        <color theme="1"/>
        <rFont val="Calibri"/>
        <family val="2"/>
        <scheme val="minor"/>
      </rPr>
      <t>m,d</t>
    </r>
    <r>
      <rPr>
        <sz val="11"/>
        <color theme="1"/>
        <rFont val="Calibri"/>
        <family val="2"/>
        <scheme val="minor"/>
      </rPr>
      <t xml:space="preserve"> =</t>
    </r>
  </si>
  <si>
    <t>Vm</t>
  </si>
  <si>
    <t>- Resultierender Schubfluss:</t>
  </si>
  <si>
    <r>
      <t>- An den Auflagern entstehen keine Rippen-Querkräfte --&gt; V</t>
    </r>
    <r>
      <rPr>
        <vertAlign val="sub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 xml:space="preserve"> = 0</t>
    </r>
  </si>
  <si>
    <r>
      <t xml:space="preserve">- Im Bereich </t>
    </r>
    <r>
      <rPr>
        <b/>
        <sz val="10"/>
        <color theme="1"/>
        <rFont val="Calibri"/>
        <family val="2"/>
        <scheme val="minor"/>
      </rPr>
      <t>positiver Querkräfte</t>
    </r>
    <r>
      <rPr>
        <sz val="10"/>
        <color theme="1"/>
        <rFont val="Calibri"/>
        <family val="2"/>
        <scheme val="minor"/>
      </rPr>
      <t xml:space="preserve"> wirkt der Schubfluss am </t>
    </r>
    <r>
      <rPr>
        <b/>
        <sz val="10"/>
        <color theme="1"/>
        <rFont val="Calibri"/>
        <family val="2"/>
        <scheme val="minor"/>
      </rPr>
      <t>rechten Plattenrand</t>
    </r>
    <r>
      <rPr>
        <sz val="10"/>
        <color theme="1"/>
        <rFont val="Calibri"/>
        <family val="2"/>
        <scheme val="minor"/>
      </rPr>
      <t xml:space="preserve"> in gleicher Richtung wie qd</t>
    </r>
  </si>
  <si>
    <r>
      <t xml:space="preserve">- Im Bereich </t>
    </r>
    <r>
      <rPr>
        <b/>
        <sz val="10"/>
        <color theme="1"/>
        <rFont val="Calibri"/>
        <family val="2"/>
        <scheme val="minor"/>
      </rPr>
      <t>negativer Querkräfte</t>
    </r>
    <r>
      <rPr>
        <sz val="10"/>
        <color theme="1"/>
        <rFont val="Calibri"/>
        <family val="2"/>
        <scheme val="minor"/>
      </rPr>
      <t xml:space="preserve"> wirkt der Schubfluss am </t>
    </r>
    <r>
      <rPr>
        <b/>
        <sz val="10"/>
        <color theme="1"/>
        <rFont val="Calibri"/>
        <family val="2"/>
        <scheme val="minor"/>
      </rPr>
      <t>linken Plattenrand</t>
    </r>
    <r>
      <rPr>
        <sz val="10"/>
        <color theme="1"/>
        <rFont val="Calibri"/>
        <family val="2"/>
        <scheme val="minor"/>
      </rPr>
      <t xml:space="preserve"> in gleicher Richtung wie qd</t>
    </r>
  </si>
  <si>
    <t>Colling, F.; Janßen, P. 2021: Aussteifung von Gebäuden in Holztafelbauart. Ingenieurbüro für Holzbau, Karlsruhe</t>
  </si>
  <si>
    <t>Berechnung der Schubflüsse nach:</t>
  </si>
  <si>
    <t>Auflagerrippen</t>
  </si>
  <si>
    <t>Gurte</t>
  </si>
  <si>
    <r>
      <t xml:space="preserve">- Die Deckentafel muss </t>
    </r>
    <r>
      <rPr>
        <b/>
        <sz val="11"/>
        <color theme="1"/>
        <rFont val="Calibri"/>
        <family val="2"/>
        <scheme val="minor"/>
      </rPr>
      <t>durchlaufende</t>
    </r>
    <r>
      <rPr>
        <sz val="11"/>
        <color theme="1"/>
        <rFont val="Calibri"/>
        <family val="2"/>
        <scheme val="minor"/>
      </rPr>
      <t xml:space="preserve"> (zug- und druckfeste) </t>
    </r>
    <r>
      <rPr>
        <b/>
        <sz val="11"/>
        <color theme="1"/>
        <rFont val="Calibri"/>
        <family val="2"/>
        <scheme val="minor"/>
      </rPr>
      <t>Auflagerrippen</t>
    </r>
    <r>
      <rPr>
        <sz val="11"/>
        <color theme="1"/>
        <rFont val="Calibri"/>
        <family val="2"/>
        <scheme val="minor"/>
      </rPr>
      <t xml:space="preserve"> haben (grün)</t>
    </r>
  </si>
  <si>
    <r>
      <t xml:space="preserve">- Die Deckentafel muss </t>
    </r>
    <r>
      <rPr>
        <b/>
        <sz val="11"/>
        <color theme="1"/>
        <rFont val="Calibri"/>
        <family val="2"/>
        <scheme val="minor"/>
      </rPr>
      <t>durchlaufende</t>
    </r>
    <r>
      <rPr>
        <sz val="11"/>
        <color theme="1"/>
        <rFont val="Calibri"/>
        <family val="2"/>
        <scheme val="minor"/>
      </rPr>
      <t xml:space="preserve"> (zug- und druckfeste) </t>
    </r>
    <r>
      <rPr>
        <b/>
        <sz val="11"/>
        <color theme="1"/>
        <rFont val="Calibri"/>
        <family val="2"/>
        <scheme val="minor"/>
      </rPr>
      <t>Gurtrippen</t>
    </r>
    <r>
      <rPr>
        <sz val="11"/>
        <color theme="1"/>
        <rFont val="Calibri"/>
        <family val="2"/>
        <scheme val="minor"/>
      </rPr>
      <t xml:space="preserve"> haben (lila)</t>
    </r>
  </si>
  <si>
    <t>s90,q,oben</t>
  </si>
  <si>
    <t>s90,r,oben</t>
  </si>
  <si>
    <t>s0,m,oben</t>
  </si>
  <si>
    <t>s90,q,unten</t>
  </si>
  <si>
    <t>s90,r,unten</t>
  </si>
  <si>
    <t>s0,m,unten</t>
  </si>
  <si>
    <t>Spalte</t>
  </si>
  <si>
    <t>© Prof. Dr. F. Colling</t>
  </si>
  <si>
    <t xml:space="preserve">Colling, F.; Kessel, M. 2024: Bemessung von aussteifenden Deckentafeln - genauere Nachweise. </t>
  </si>
  <si>
    <t>INFORMATIONSDIENST HOLZ, holzbau statik aktuell 04</t>
  </si>
  <si>
    <t>Eine Haftung für den Inhalt kann trotz sorgfältigster Bearbeitung und Korrektur nicht übernommen werden.</t>
  </si>
  <si>
    <t xml:space="preserve">Diese Bemessungshilfen entsprechen zum Zeitpunkt der Fertigstellung den anerkannten Regeln der Technik.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</si>
</sst>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&quot; m&quot;"/>
    <numFmt numFmtId="165" formatCode="0.000"/>
    <numFmt numFmtId="166" formatCode="0.0"/>
    <numFmt numFmtId="167" formatCode="d/m/yy;@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1"/>
      <scheme val="minor"/>
    </font>
    <font>
      <i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8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4" xfId="0" applyBorder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6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6" fontId="0" fillId="0" borderId="5" xfId="0" applyNumberForma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9" xfId="0" applyNumberFormat="1" applyBorder="1" applyAlignment="1" applyProtection="1">
      <alignment horizontal="center"/>
      <protection hidden="1"/>
    </xf>
    <xf numFmtId="165" fontId="0" fillId="0" borderId="9" xfId="0" applyNumberFormat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center"/>
      <protection hidden="1"/>
    </xf>
    <xf numFmtId="1" fontId="1" fillId="0" borderId="7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3" fillId="3" borderId="0" xfId="0" applyFont="1" applyFill="1" applyProtection="1">
      <protection hidden="1"/>
    </xf>
    <xf numFmtId="0" fontId="7" fillId="0" borderId="7" xfId="0" applyFont="1" applyBorder="1" applyProtection="1">
      <protection hidden="1"/>
    </xf>
    <xf numFmtId="0" fontId="0" fillId="0" borderId="2" xfId="0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7" xfId="0" applyFont="1" applyBorder="1" applyProtection="1">
      <protection hidden="1"/>
    </xf>
    <xf numFmtId="164" fontId="0" fillId="0" borderId="2" xfId="0" applyNumberFormat="1" applyBorder="1" applyAlignment="1" applyProtection="1">
      <alignment horizontal="left"/>
      <protection hidden="1"/>
    </xf>
    <xf numFmtId="0" fontId="7" fillId="0" borderId="5" xfId="0" applyFont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right" shrinkToFit="1"/>
      <protection hidden="1"/>
    </xf>
    <xf numFmtId="0" fontId="13" fillId="2" borderId="9" xfId="0" applyFont="1" applyFill="1" applyBorder="1" applyAlignment="1" applyProtection="1">
      <alignment horizontal="center"/>
      <protection locked="0" hidden="1"/>
    </xf>
    <xf numFmtId="2" fontId="0" fillId="2" borderId="0" xfId="0" applyNumberFormat="1" applyFill="1" applyAlignment="1" applyProtection="1">
      <alignment horizontal="center"/>
      <protection locked="0" hidden="1"/>
    </xf>
    <xf numFmtId="165" fontId="0" fillId="2" borderId="0" xfId="0" applyNumberFormat="1" applyFill="1" applyAlignment="1" applyProtection="1">
      <alignment horizontal="center"/>
      <protection locked="0" hidden="1"/>
    </xf>
    <xf numFmtId="0" fontId="4" fillId="2" borderId="0" xfId="0" applyFont="1" applyFill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center"/>
      <protection locked="0" hidden="1"/>
    </xf>
    <xf numFmtId="0" fontId="0" fillId="2" borderId="0" xfId="0" applyFill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left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7" fontId="0" fillId="2" borderId="9" xfId="0" applyNumberFormat="1" applyFill="1" applyBorder="1" applyAlignment="1" applyProtection="1">
      <alignment horizontal="center"/>
      <protection locked="0" hidden="1"/>
    </xf>
    <xf numFmtId="165" fontId="18" fillId="0" borderId="0" xfId="0" applyNumberFormat="1" applyFont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2" borderId="9" xfId="0" applyFill="1" applyBorder="1" applyAlignment="1" applyProtection="1">
      <alignment horizontal="center"/>
      <protection locked="0"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4" xfId="0" applyBorder="1"/>
    <xf numFmtId="0" fontId="9" fillId="0" borderId="4" xfId="0" quotePrefix="1" applyFont="1" applyBorder="1"/>
    <xf numFmtId="0" fontId="0" fillId="0" borderId="7" xfId="0" applyBorder="1"/>
    <xf numFmtId="0" fontId="0" fillId="0" borderId="8" xfId="0" applyBorder="1"/>
    <xf numFmtId="0" fontId="11" fillId="0" borderId="4" xfId="0" quotePrefix="1" applyFont="1" applyBorder="1"/>
    <xf numFmtId="0" fontId="11" fillId="0" borderId="4" xfId="0" applyFont="1" applyBorder="1"/>
    <xf numFmtId="2" fontId="4" fillId="0" borderId="4" xfId="0" applyNumberFormat="1" applyFont="1" applyBorder="1" applyAlignment="1" applyProtection="1">
      <alignment horizontal="center"/>
      <protection hidden="1"/>
    </xf>
    <xf numFmtId="0" fontId="7" fillId="0" borderId="0" xfId="0" applyFont="1"/>
    <xf numFmtId="0" fontId="24" fillId="0" borderId="4" xfId="0" quotePrefix="1" applyFont="1" applyBorder="1"/>
    <xf numFmtId="0" fontId="13" fillId="0" borderId="4" xfId="0" applyFont="1" applyBorder="1"/>
    <xf numFmtId="165" fontId="0" fillId="0" borderId="0" xfId="0" applyNumberFormat="1"/>
    <xf numFmtId="0" fontId="1" fillId="0" borderId="15" xfId="0" applyFont="1" applyBorder="1" applyAlignment="1" applyProtection="1">
      <alignment horizontal="center"/>
      <protection hidden="1"/>
    </xf>
    <xf numFmtId="0" fontId="1" fillId="5" borderId="10" xfId="0" applyFont="1" applyFill="1" applyBorder="1" applyAlignment="1" applyProtection="1">
      <alignment horizontal="center"/>
      <protection hidden="1"/>
    </xf>
    <xf numFmtId="165" fontId="1" fillId="5" borderId="10" xfId="0" applyNumberFormat="1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165" fontId="1" fillId="5" borderId="11" xfId="0" applyNumberFormat="1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165" fontId="1" fillId="5" borderId="12" xfId="0" applyNumberFormat="1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165" fontId="1" fillId="5" borderId="9" xfId="0" applyNumberFormat="1" applyFont="1" applyFill="1" applyBorder="1" applyAlignment="1" applyProtection="1">
      <alignment horizontal="center"/>
      <protection hidden="1"/>
    </xf>
    <xf numFmtId="0" fontId="24" fillId="0" borderId="4" xfId="0" applyFont="1" applyBorder="1"/>
    <xf numFmtId="0" fontId="0" fillId="0" borderId="0" xfId="0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locked="0" hidden="1"/>
    </xf>
    <xf numFmtId="0" fontId="0" fillId="2" borderId="14" xfId="0" applyFill="1" applyBorder="1" applyAlignment="1" applyProtection="1">
      <alignment horizontal="center"/>
      <protection locked="0" hidden="1"/>
    </xf>
    <xf numFmtId="0" fontId="0" fillId="2" borderId="15" xfId="0" applyFill="1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2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locked="0" hidden="1"/>
    </xf>
    <xf numFmtId="0" fontId="0" fillId="0" borderId="0" xfId="0" quotePrefix="1" applyBorder="1" applyProtection="1">
      <protection hidden="1"/>
    </xf>
    <xf numFmtId="0" fontId="26" fillId="0" borderId="0" xfId="0" applyFont="1" applyBorder="1"/>
    <xf numFmtId="0" fontId="26" fillId="0" borderId="4" xfId="0" applyFont="1" applyBorder="1"/>
    <xf numFmtId="0" fontId="26" fillId="0" borderId="6" xfId="0" applyFont="1" applyBorder="1"/>
    <xf numFmtId="0" fontId="0" fillId="0" borderId="3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0" fontId="0" fillId="0" borderId="0" xfId="0" applyBorder="1"/>
    <xf numFmtId="0" fontId="24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Border="1"/>
    <xf numFmtId="0" fontId="21" fillId="0" borderId="0" xfId="0" applyFont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 shrinkToFit="1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7" fillId="3" borderId="0" xfId="0" applyFont="1" applyFill="1" applyBorder="1" applyProtection="1"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</cellXfs>
  <cellStyles count="1">
    <cellStyle name="Standard" xfId="0" builtinId="0"/>
  </cellStyles>
  <dxfs count="44">
    <dxf>
      <font>
        <color auto="1"/>
      </font>
      <fill>
        <patternFill>
          <fgColor rgb="FFFF5050"/>
          <bgColor rgb="FFFF7C80"/>
        </patternFill>
      </fill>
    </dxf>
    <dxf>
      <fill>
        <patternFill>
          <fgColor theme="9"/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fgColor theme="9"/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fgColor theme="9"/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fgColor theme="9"/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fgColor theme="9"/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fgColor theme="9"/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fgColor theme="0" tint="-0.14993743705557422"/>
          <bgColor theme="0" tint="-0.14996795556505021"/>
        </patternFill>
      </fill>
    </dxf>
    <dxf>
      <font>
        <b/>
        <i val="0"/>
      </font>
      <fill>
        <patternFill>
          <fgColor theme="0" tint="-0.14993743705557422"/>
          <bgColor theme="0" tint="-0.14996795556505021"/>
        </patternFill>
      </fill>
    </dxf>
    <dxf>
      <font>
        <b/>
        <i val="0"/>
      </font>
      <fill>
        <patternFill>
          <fgColor theme="0" tint="-0.14993743705557422"/>
          <bgColor theme="0" tint="-0.14996795556505021"/>
        </patternFill>
      </fill>
    </dxf>
    <dxf>
      <font>
        <color theme="0" tint="-4.9989318521683403E-2"/>
      </font>
      <fill>
        <patternFill>
          <fgColor theme="0" tint="-4.9989318521683403E-2"/>
          <bgColor theme="0" tint="-4.9989318521683403E-2"/>
        </patternFill>
      </fill>
    </dxf>
    <dxf>
      <font>
        <color rgb="FFC00000"/>
      </font>
    </dxf>
    <dxf>
      <font>
        <color theme="0"/>
      </font>
      <fill>
        <patternFill>
          <fgColor theme="0" tint="-4.9989318521683403E-2"/>
        </patternFill>
      </fill>
    </dxf>
    <dxf>
      <fill>
        <patternFill>
          <bgColor rgb="FFFFFFCC"/>
        </patternFill>
      </fill>
    </dxf>
    <dxf>
      <font>
        <color theme="0" tint="-4.9989318521683403E-2"/>
      </font>
      <fill>
        <patternFill>
          <fgColor theme="0" tint="-4.9989318521683403E-2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rgb="FFC00000"/>
      </font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b val="0"/>
        <i val="0"/>
        <strike val="0"/>
        <color theme="1"/>
      </font>
      <fill>
        <patternFill>
          <bgColor rgb="FFFFFFCC"/>
        </patternFill>
      </fill>
    </dxf>
    <dxf>
      <font>
        <color theme="0"/>
      </font>
      <fill>
        <patternFill>
          <fgColor theme="0" tint="-4.9989318521683403E-2"/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7C80"/>
      <color rgb="FFFF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Decke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Daten!$AI$2:$AI$6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0</c:v>
                </c:pt>
              </c:numCache>
            </c:numRef>
          </c:xVal>
          <c:yVal>
            <c:numRef>
              <c:f>Daten!$AJ$2:$AJ$6</c:f>
              <c:numCache>
                <c:formatCode>0.000</c:formatCode>
                <c:ptCount val="5"/>
                <c:pt idx="0">
                  <c:v>0</c:v>
                </c:pt>
                <c:pt idx="1">
                  <c:v>4.75</c:v>
                </c:pt>
                <c:pt idx="2">
                  <c:v>4.75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E39E-4DCA-9B24-D5A550AED7E4}"/>
            </c:ext>
          </c:extLst>
        </c:ser>
        <c:ser>
          <c:idx val="1"/>
          <c:order val="1"/>
          <c:tx>
            <c:v>DB 1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Daten!$AI$11:$AI$12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Daten!$AJ$11:$AJ$12</c:f>
              <c:numCache>
                <c:formatCode>0.000</c:formatCode>
                <c:ptCount val="2"/>
                <c:pt idx="0">
                  <c:v>4.375</c:v>
                </c:pt>
                <c:pt idx="1">
                  <c:v>4.375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E39E-4DCA-9B24-D5A550AED7E4}"/>
            </c:ext>
          </c:extLst>
        </c:ser>
        <c:ser>
          <c:idx val="2"/>
          <c:order val="2"/>
          <c:tx>
            <c:v>DB 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Daten!$AI$13:$AI$14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Daten!$AJ$13:$AJ$14</c:f>
              <c:numCache>
                <c:formatCode>0.000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E39E-4DCA-9B24-D5A550AED7E4}"/>
            </c:ext>
          </c:extLst>
        </c:ser>
        <c:ser>
          <c:idx val="3"/>
          <c:order val="3"/>
          <c:tx>
            <c:v>DB 3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Daten!$AI$15:$AI$16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Daten!$AJ$15:$AJ$16</c:f>
              <c:numCache>
                <c:formatCode>0.000</c:formatCode>
                <c:ptCount val="2"/>
                <c:pt idx="0">
                  <c:v>3.125</c:v>
                </c:pt>
                <c:pt idx="1">
                  <c:v>3.125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E39E-4DCA-9B24-D5A550AED7E4}"/>
            </c:ext>
          </c:extLst>
        </c:ser>
        <c:ser>
          <c:idx val="4"/>
          <c:order val="4"/>
          <c:tx>
            <c:v>DB 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Daten!$AI$17:$AI$18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Daten!$AJ$17:$AJ$18</c:f>
              <c:numCache>
                <c:formatCode>0.000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E39E-4DCA-9B24-D5A550AED7E4}"/>
            </c:ext>
          </c:extLst>
        </c:ser>
        <c:ser>
          <c:idx val="5"/>
          <c:order val="5"/>
          <c:tx>
            <c:v>DB 5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Daten!$AI$19:$AI$20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Daten!$AJ$19:$AJ$20</c:f>
              <c:numCache>
                <c:formatCode>0.000</c:formatCode>
                <c:ptCount val="2"/>
                <c:pt idx="0">
                  <c:v>1.875</c:v>
                </c:pt>
                <c:pt idx="1">
                  <c:v>1.875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E39E-4DCA-9B24-D5A550AED7E4}"/>
            </c:ext>
          </c:extLst>
        </c:ser>
        <c:ser>
          <c:idx val="6"/>
          <c:order val="6"/>
          <c:tx>
            <c:v>DB 6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Daten!$AI$21:$AI$22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Daten!$AJ$21:$AJ$22</c:f>
              <c:numCache>
                <c:formatCode>0.000</c:formatCode>
                <c:ptCount val="2"/>
                <c:pt idx="0">
                  <c:v>1.25</c:v>
                </c:pt>
                <c:pt idx="1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E39E-4DCA-9B24-D5A550AED7E4}"/>
            </c:ext>
          </c:extLst>
        </c:ser>
        <c:ser>
          <c:idx val="7"/>
          <c:order val="7"/>
          <c:tx>
            <c:v>DB 7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Daten!$AI$23:$AI$24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Daten!$AJ$23:$AJ$24</c:f>
              <c:numCache>
                <c:formatCode>0.000</c:formatCode>
                <c:ptCount val="2"/>
                <c:pt idx="0">
                  <c:v>0.625</c:v>
                </c:pt>
                <c:pt idx="1">
                  <c:v>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E39E-4DCA-9B24-D5A550AED7E4}"/>
            </c:ext>
          </c:extLst>
        </c:ser>
        <c:ser>
          <c:idx val="8"/>
          <c:order val="8"/>
          <c:tx>
            <c:v>DB 8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Daten!$AI$25:$AI$26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Daten!$AJ$25:$AJ$26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E39E-4DCA-9B24-D5A550AED7E4}"/>
            </c:ext>
          </c:extLst>
        </c:ser>
        <c:ser>
          <c:idx val="9"/>
          <c:order val="9"/>
          <c:tx>
            <c:v>DB 9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Daten!$AI$27:$AI$28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Daten!$AJ$27:$AJ$28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E39E-4DCA-9B24-D5A550AED7E4}"/>
            </c:ext>
          </c:extLst>
        </c:ser>
        <c:ser>
          <c:idx val="10"/>
          <c:order val="10"/>
          <c:tx>
            <c:v>DB 10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Daten!$AI$29:$AI$30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Daten!$AJ$29:$AJ$30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E39E-4DCA-9B24-D5A550AED7E4}"/>
            </c:ext>
          </c:extLst>
        </c:ser>
        <c:ser>
          <c:idx val="11"/>
          <c:order val="11"/>
          <c:tx>
            <c:v>DB 11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Daten!$AI$31:$AI$32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Daten!$AJ$31:$AJ$32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E39E-4DCA-9B24-D5A550AED7E4}"/>
            </c:ext>
          </c:extLst>
        </c:ser>
        <c:ser>
          <c:idx val="12"/>
          <c:order val="12"/>
          <c:tx>
            <c:v>DB 12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Daten!$AI$33:$AI$34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Daten!$AJ$33:$AJ$34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E39E-4DCA-9B24-D5A550AED7E4}"/>
            </c:ext>
          </c:extLst>
        </c:ser>
        <c:ser>
          <c:idx val="13"/>
          <c:order val="13"/>
          <c:tx>
            <c:v>DB 13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Daten!$AI$35:$AI$36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Daten!$AJ$35:$AJ$36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E39E-4DCA-9B24-D5A550AED7E4}"/>
            </c:ext>
          </c:extLst>
        </c:ser>
        <c:ser>
          <c:idx val="14"/>
          <c:order val="14"/>
          <c:tx>
            <c:v>DB 14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Daten!$AI$37:$AI$38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Daten!$AJ$37:$AJ$38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E39E-4DCA-9B24-D5A550AED7E4}"/>
            </c:ext>
          </c:extLst>
        </c:ser>
        <c:ser>
          <c:idx val="15"/>
          <c:order val="15"/>
          <c:tx>
            <c:v>DB 15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Daten!$AI$39:$AI$40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Daten!$AJ$39:$AJ$40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E39E-4DCA-9B24-D5A550AED7E4}"/>
            </c:ext>
          </c:extLst>
        </c:ser>
        <c:ser>
          <c:idx val="16"/>
          <c:order val="16"/>
          <c:tx>
            <c:v>DB 16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Daten!$AI$41:$AI$42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Daten!$AJ$41:$AJ$42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E39E-4DCA-9B24-D5A550AED7E4}"/>
            </c:ext>
          </c:extLst>
        </c:ser>
        <c:ser>
          <c:idx val="17"/>
          <c:order val="17"/>
          <c:tx>
            <c:v>DB 17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Daten!$AI$43:$AI$44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Daten!$AJ$43:$AJ$44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E39E-4DCA-9B24-D5A550AED7E4}"/>
            </c:ext>
          </c:extLst>
        </c:ser>
        <c:ser>
          <c:idx val="18"/>
          <c:order val="18"/>
          <c:tx>
            <c:v>DB 18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Daten!$AI$45:$AI$46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Daten!$AJ$45:$AJ$46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E39E-4DCA-9B24-D5A550AED7E4}"/>
            </c:ext>
          </c:extLst>
        </c:ser>
        <c:ser>
          <c:idx val="19"/>
          <c:order val="19"/>
          <c:tx>
            <c:v>DB 19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Daten!$AI$47:$AI$48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Daten!$AJ$47:$AJ$48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E39E-4DCA-9B24-D5A550AED7E4}"/>
            </c:ext>
          </c:extLst>
        </c:ser>
        <c:ser>
          <c:idx val="20"/>
          <c:order val="20"/>
          <c:tx>
            <c:v>DB 20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Daten!$AI$49:$AI$50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Daten!$AJ$49:$AJ$50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E39E-4DCA-9B24-D5A550AED7E4}"/>
            </c:ext>
          </c:extLst>
        </c:ser>
        <c:ser>
          <c:idx val="21"/>
          <c:order val="21"/>
          <c:tx>
            <c:v>DB 21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Daten!$AI$51:$AI$52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Daten!$AJ$51:$AJ$52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E39E-4DCA-9B24-D5A550AED7E4}"/>
            </c:ext>
          </c:extLst>
        </c:ser>
        <c:ser>
          <c:idx val="22"/>
          <c:order val="22"/>
          <c:tx>
            <c:v>DB 22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Daten!$AI$53:$AI$54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Daten!$AJ$53:$AJ$54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E39E-4DCA-9B24-D5A550AED7E4}"/>
            </c:ext>
          </c:extLst>
        </c:ser>
        <c:ser>
          <c:idx val="23"/>
          <c:order val="23"/>
          <c:tx>
            <c:v>DB 23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Daten!$AI$55:$AI$56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Daten!$AJ$55:$AJ$56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E39E-4DCA-9B24-D5A550AED7E4}"/>
            </c:ext>
          </c:extLst>
        </c:ser>
        <c:ser>
          <c:idx val="24"/>
          <c:order val="24"/>
          <c:tx>
            <c:v>DB 24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Daten!$AI$57:$AI$58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Daten!$AJ$57:$AJ$58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E39E-4DCA-9B24-D5A550AED7E4}"/>
            </c:ext>
          </c:extLst>
        </c:ser>
        <c:ser>
          <c:idx val="25"/>
          <c:order val="25"/>
          <c:tx>
            <c:v>DB 25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Daten!$AI$59:$AI$60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Daten!$AJ$59:$AJ$60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E39E-4DCA-9B24-D5A550AED7E4}"/>
            </c:ext>
          </c:extLst>
        </c:ser>
        <c:ser>
          <c:idx val="26"/>
          <c:order val="26"/>
          <c:tx>
            <c:v>PLR 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Daten!$AM$11:$AM$12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Daten!$AN$11:$AN$12</c:f>
              <c:numCache>
                <c:formatCode>0.000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C7-4B66-A8D6-D7D1ADF416A7}"/>
            </c:ext>
          </c:extLst>
        </c:ser>
        <c:ser>
          <c:idx val="27"/>
          <c:order val="27"/>
          <c:tx>
            <c:v>PLR 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Daten!$AM$13:$AM$14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Daten!$AN$13:$AN$14</c:f>
              <c:numCache>
                <c:formatCode>General</c:formatCode>
                <c:ptCount val="2"/>
                <c:pt idx="0" formatCode="0.000">
                  <c:v>3.75</c:v>
                </c:pt>
                <c:pt idx="1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C7-4B66-A8D6-D7D1ADF416A7}"/>
            </c:ext>
          </c:extLst>
        </c:ser>
        <c:ser>
          <c:idx val="28"/>
          <c:order val="28"/>
          <c:tx>
            <c:v>PLR 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Daten!$AM$15:$AM$16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Daten!$AN$15:$AN$16</c:f>
              <c:numCache>
                <c:formatCode>General</c:formatCode>
                <c:ptCount val="2"/>
                <c:pt idx="0" formatCode="0.00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C7-4B66-A8D6-D7D1ADF416A7}"/>
            </c:ext>
          </c:extLst>
        </c:ser>
        <c:ser>
          <c:idx val="29"/>
          <c:order val="29"/>
          <c:tx>
            <c:v>PLR 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Daten!$AM$17:$AM$18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Daten!$AN$17:$AN$18</c:f>
              <c:numCache>
                <c:formatCode>General</c:formatCode>
                <c:ptCount val="2"/>
                <c:pt idx="0" formatCode="0.000">
                  <c:v>1.25</c:v>
                </c:pt>
                <c:pt idx="1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C7-4B66-A8D6-D7D1ADF416A7}"/>
            </c:ext>
          </c:extLst>
        </c:ser>
        <c:ser>
          <c:idx val="30"/>
          <c:order val="30"/>
          <c:tx>
            <c:v>PLR 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Daten!$AM$19:$AM$20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Daten!$AN$19:$AN$20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C7-4B66-A8D6-D7D1ADF416A7}"/>
            </c:ext>
          </c:extLst>
        </c:ser>
        <c:ser>
          <c:idx val="31"/>
          <c:order val="31"/>
          <c:tx>
            <c:v>PLR 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Daten!$AM$21:$AM$22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Daten!$AN$21:$AN$22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9C7-4B66-A8D6-D7D1ADF416A7}"/>
            </c:ext>
          </c:extLst>
        </c:ser>
        <c:ser>
          <c:idx val="32"/>
          <c:order val="32"/>
          <c:tx>
            <c:v>PLR 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Daten!$AM$23:$AM$24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Daten!$AN$23:$AN$24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9C7-4B66-A8D6-D7D1ADF416A7}"/>
            </c:ext>
          </c:extLst>
        </c:ser>
        <c:ser>
          <c:idx val="33"/>
          <c:order val="33"/>
          <c:tx>
            <c:v>PLR 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Daten!$AM$25:$AM$26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Daten!$AN$25:$AN$26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9C7-4B66-A8D6-D7D1ADF416A7}"/>
            </c:ext>
          </c:extLst>
        </c:ser>
        <c:ser>
          <c:idx val="34"/>
          <c:order val="34"/>
          <c:tx>
            <c:v>PLR 9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Daten!$AM$27:$AM$28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Daten!$AN$27:$AN$28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9C7-4B66-A8D6-D7D1ADF416A7}"/>
            </c:ext>
          </c:extLst>
        </c:ser>
        <c:ser>
          <c:idx val="35"/>
          <c:order val="35"/>
          <c:tx>
            <c:v>PLR 10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Daten!$AM$29:$AM$30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Daten!$AN$29:$AN$30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9C7-4B66-A8D6-D7D1ADF416A7}"/>
            </c:ext>
          </c:extLst>
        </c:ser>
        <c:ser>
          <c:idx val="36"/>
          <c:order val="36"/>
          <c:tx>
            <c:v>PLR 11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Daten!$AM$31:$AM$32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Daten!$AN$31:$AN$32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9C7-4B66-A8D6-D7D1ADF416A7}"/>
            </c:ext>
          </c:extLst>
        </c:ser>
        <c:ser>
          <c:idx val="37"/>
          <c:order val="37"/>
          <c:tx>
            <c:v>PLR 12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Daten!$AM$33:$AM$34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Daten!$AN$33:$AN$34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9C7-4B66-A8D6-D7D1ADF416A7}"/>
            </c:ext>
          </c:extLst>
        </c:ser>
        <c:ser>
          <c:idx val="38"/>
          <c:order val="38"/>
          <c:tx>
            <c:v>PLR 13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Daten!$AM$35:$AM$36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Daten!$AN$35:$AN$36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9C7-4B66-A8D6-D7D1ADF416A7}"/>
            </c:ext>
          </c:extLst>
        </c:ser>
        <c:ser>
          <c:idx val="39"/>
          <c:order val="39"/>
          <c:tx>
            <c:v>PLR 14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Daten!$AM$37:$AM$38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Daten!$AN$37:$AN$38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9C7-4B66-A8D6-D7D1ADF416A7}"/>
            </c:ext>
          </c:extLst>
        </c:ser>
        <c:ser>
          <c:idx val="40"/>
          <c:order val="40"/>
          <c:tx>
            <c:v>PLR 15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Daten!$AM$39:$AM$40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Daten!$AN$39:$AN$40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9C7-4B66-A8D6-D7D1ADF416A7}"/>
            </c:ext>
          </c:extLst>
        </c:ser>
        <c:ser>
          <c:idx val="41"/>
          <c:order val="41"/>
          <c:tx>
            <c:v>PLR 16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Daten!$AM$41:$AM$42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Daten!$AN$41:$AN$42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9C7-4B66-A8D6-D7D1ADF416A7}"/>
            </c:ext>
          </c:extLst>
        </c:ser>
        <c:ser>
          <c:idx val="42"/>
          <c:order val="42"/>
          <c:tx>
            <c:v>PLR 17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Daten!$AM$43:$AM$44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Daten!$AN$43:$AN$44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9C7-4B66-A8D6-D7D1ADF416A7}"/>
            </c:ext>
          </c:extLst>
        </c:ser>
        <c:ser>
          <c:idx val="43"/>
          <c:order val="43"/>
          <c:tx>
            <c:v>PLR 18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Daten!$AM$45:$AM$46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Daten!$AN$45:$AN$46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9C7-4B66-A8D6-D7D1ADF416A7}"/>
            </c:ext>
          </c:extLst>
        </c:ser>
        <c:ser>
          <c:idx val="44"/>
          <c:order val="44"/>
          <c:tx>
            <c:v>PLR 19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Daten!$AM$47:$AM$48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Daten!$AN$47:$AN$48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9C7-4B66-A8D6-D7D1ADF416A7}"/>
            </c:ext>
          </c:extLst>
        </c:ser>
        <c:ser>
          <c:idx val="45"/>
          <c:order val="45"/>
          <c:tx>
            <c:v>PLR 20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Daten!$AM$49:$AM$50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Daten!$AN$49:$AN$50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9C7-4B66-A8D6-D7D1ADF416A7}"/>
            </c:ext>
          </c:extLst>
        </c:ser>
        <c:ser>
          <c:idx val="46"/>
          <c:order val="46"/>
          <c:tx>
            <c:v>PLR 21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Daten!$AM$51:$AM$52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Daten!$AN$51:$AN$52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9C7-4B66-A8D6-D7D1ADF416A7}"/>
            </c:ext>
          </c:extLst>
        </c:ser>
        <c:ser>
          <c:idx val="47"/>
          <c:order val="47"/>
          <c:tx>
            <c:v>PLR 22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Daten!$AM$53:$AM$54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Daten!$AN$53:$AN$54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9C7-4B66-A8D6-D7D1ADF416A7}"/>
            </c:ext>
          </c:extLst>
        </c:ser>
        <c:ser>
          <c:idx val="48"/>
          <c:order val="48"/>
          <c:tx>
            <c:v>PLR 23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Daten!$AM$55:$AM$56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Daten!$AN$55:$AN$56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9C7-4B66-A8D6-D7D1ADF416A7}"/>
            </c:ext>
          </c:extLst>
        </c:ser>
        <c:ser>
          <c:idx val="49"/>
          <c:order val="49"/>
          <c:tx>
            <c:v>PLR 24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Daten!$AM$57:$AM$58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Daten!$AN$57:$AN$58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9C7-4B66-A8D6-D7D1ADF416A7}"/>
            </c:ext>
          </c:extLst>
        </c:ser>
        <c:ser>
          <c:idx val="50"/>
          <c:order val="50"/>
          <c:tx>
            <c:v>PLR 25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Daten!$AM$59:$AM$60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Daten!$AN$59:$AN$60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9C7-4B66-A8D6-D7D1ADF416A7}"/>
            </c:ext>
          </c:extLst>
        </c:ser>
        <c:ser>
          <c:idx val="51"/>
          <c:order val="51"/>
          <c:tx>
            <c:v>PLR 26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Daten!$AO$61:$AO$62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Daten!$AP$61:$AP$62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9C7-4B66-A8D6-D7D1ADF416A7}"/>
            </c:ext>
          </c:extLst>
        </c:ser>
        <c:ser>
          <c:idx val="52"/>
          <c:order val="52"/>
          <c:tx>
            <c:v>PLS 1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Daten!$AQ$11:$AQ$12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Daten!$AR$11:$AR$12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9C7-4B66-A8D6-D7D1ADF416A7}"/>
            </c:ext>
          </c:extLst>
        </c:ser>
        <c:ser>
          <c:idx val="53"/>
          <c:order val="53"/>
          <c:tx>
            <c:v>PLS 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Daten!$AQ$13:$AQ$14</c:f>
              <c:numCache>
                <c:formatCode>0.000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Daten!$AR$13:$AR$14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9C7-4B66-A8D6-D7D1ADF416A7}"/>
            </c:ext>
          </c:extLst>
        </c:ser>
        <c:ser>
          <c:idx val="54"/>
          <c:order val="54"/>
          <c:tx>
            <c:v>PLS 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Daten!$AQ$15:$AQ$16</c:f>
              <c:numCache>
                <c:formatCode>0.000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Daten!$AR$15:$AR$16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9C7-4B66-A8D6-D7D1ADF416A7}"/>
            </c:ext>
          </c:extLst>
        </c:ser>
        <c:ser>
          <c:idx val="55"/>
          <c:order val="55"/>
          <c:tx>
            <c:v>PLS 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Daten!$AQ$17:$AQ$18</c:f>
              <c:numCache>
                <c:formatCode>0.000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Daten!$AR$17:$AR$18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9C7-4B66-A8D6-D7D1ADF416A7}"/>
            </c:ext>
          </c:extLst>
        </c:ser>
        <c:ser>
          <c:idx val="56"/>
          <c:order val="56"/>
          <c:tx>
            <c:v>PLS 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Daten!$AQ$19:$AQ$20</c:f>
              <c:numCache>
                <c:formatCode>0.000</c:formatCod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Daten!$AR$19:$AR$20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9C7-4B66-A8D6-D7D1ADF416A7}"/>
            </c:ext>
          </c:extLst>
        </c:ser>
        <c:ser>
          <c:idx val="57"/>
          <c:order val="57"/>
          <c:tx>
            <c:v>PLS 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Daten!$AQ$21:$AQ$22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Daten!$AR$21:$AR$22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9C7-4B66-A8D6-D7D1ADF416A7}"/>
            </c:ext>
          </c:extLst>
        </c:ser>
        <c:ser>
          <c:idx val="58"/>
          <c:order val="58"/>
          <c:tx>
            <c:v>PLS 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Daten!$AQ$23:$AQ$24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Daten!$AR$23:$AR$24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9C7-4B66-A8D6-D7D1ADF416A7}"/>
            </c:ext>
          </c:extLst>
        </c:ser>
        <c:ser>
          <c:idx val="59"/>
          <c:order val="59"/>
          <c:tx>
            <c:v>PLS 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Daten!$AQ$25:$AQ$26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Daten!$AR$25:$AR$26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9C7-4B66-A8D6-D7D1ADF416A7}"/>
            </c:ext>
          </c:extLst>
        </c:ser>
        <c:ser>
          <c:idx val="60"/>
          <c:order val="60"/>
          <c:tx>
            <c:v>PLS 9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Daten!$AQ$27:$AQ$28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Daten!$AR$27:$AR$28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9C7-4B66-A8D6-D7D1ADF416A7}"/>
            </c:ext>
          </c:extLst>
        </c:ser>
        <c:ser>
          <c:idx val="61"/>
          <c:order val="61"/>
          <c:tx>
            <c:v>PLS 10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Daten!$AQ$29:$AQ$30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Daten!$AR$29:$AR$30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9C7-4B66-A8D6-D7D1ADF416A7}"/>
            </c:ext>
          </c:extLst>
        </c:ser>
        <c:ser>
          <c:idx val="62"/>
          <c:order val="62"/>
          <c:tx>
            <c:v>PLS 11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Daten!$AQ$31:$AQ$32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Daten!$AR$31:$AR$32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9C7-4B66-A8D6-D7D1ADF416A7}"/>
            </c:ext>
          </c:extLst>
        </c:ser>
        <c:ser>
          <c:idx val="63"/>
          <c:order val="63"/>
          <c:tx>
            <c:v>PLS 12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Daten!$AQ$33:$AQ$34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Daten!$AR$33:$AR$34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9C7-4B66-A8D6-D7D1ADF416A7}"/>
            </c:ext>
          </c:extLst>
        </c:ser>
        <c:ser>
          <c:idx val="64"/>
          <c:order val="64"/>
          <c:tx>
            <c:v>PLS 13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Daten!$AQ$35:$AQ$36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Daten!$AR$35:$AR$36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9C7-4B66-A8D6-D7D1ADF416A7}"/>
            </c:ext>
          </c:extLst>
        </c:ser>
        <c:ser>
          <c:idx val="65"/>
          <c:order val="65"/>
          <c:tx>
            <c:v>PLS 14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Daten!$AQ$37:$AQ$38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Daten!$AR$37:$AR$38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9C7-4B66-A8D6-D7D1ADF416A7}"/>
            </c:ext>
          </c:extLst>
        </c:ser>
        <c:ser>
          <c:idx val="66"/>
          <c:order val="66"/>
          <c:tx>
            <c:v>PLS 15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Daten!$AQ$39:$AQ$40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Daten!$AR$39:$AR$40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9C7-4B66-A8D6-D7D1ADF416A7}"/>
            </c:ext>
          </c:extLst>
        </c:ser>
        <c:ser>
          <c:idx val="67"/>
          <c:order val="67"/>
          <c:tx>
            <c:v>PLS 16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Daten!$AQ$41:$AQ$42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Daten!$AR$41:$AR$42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39C7-4B66-A8D6-D7D1ADF416A7}"/>
            </c:ext>
          </c:extLst>
        </c:ser>
        <c:ser>
          <c:idx val="68"/>
          <c:order val="68"/>
          <c:tx>
            <c:v>PLS 17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Daten!$AQ$43:$AQ$44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Daten!$AR$43:$AR$44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39C7-4B66-A8D6-D7D1ADF416A7}"/>
            </c:ext>
          </c:extLst>
        </c:ser>
        <c:ser>
          <c:idx val="69"/>
          <c:order val="69"/>
          <c:tx>
            <c:v>PLS 18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Daten!$AQ$45:$AQ$46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Daten!$AR$45:$AR$46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39C7-4B66-A8D6-D7D1ADF416A7}"/>
            </c:ext>
          </c:extLst>
        </c:ser>
        <c:ser>
          <c:idx val="70"/>
          <c:order val="70"/>
          <c:tx>
            <c:v>PLS 19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Daten!$AQ$47:$AQ$48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Daten!$AR$47:$AR$48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39C7-4B66-A8D6-D7D1ADF416A7}"/>
            </c:ext>
          </c:extLst>
        </c:ser>
        <c:ser>
          <c:idx val="71"/>
          <c:order val="71"/>
          <c:tx>
            <c:v>PLS 20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Daten!$AQ$49:$AQ$50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Daten!$AR$49:$AR$50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39C7-4B66-A8D6-D7D1ADF416A7}"/>
            </c:ext>
          </c:extLst>
        </c:ser>
        <c:ser>
          <c:idx val="72"/>
          <c:order val="72"/>
          <c:tx>
            <c:v>PLS 21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Daten!$AQ$51:$AQ$52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Daten!$AR$51:$AR$52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39C7-4B66-A8D6-D7D1ADF416A7}"/>
            </c:ext>
          </c:extLst>
        </c:ser>
        <c:ser>
          <c:idx val="73"/>
          <c:order val="73"/>
          <c:tx>
            <c:v>PLS 22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Daten!$AQ$53:$AQ$54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Daten!$AR$53:$AR$54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39C7-4B66-A8D6-D7D1ADF416A7}"/>
            </c:ext>
          </c:extLst>
        </c:ser>
        <c:ser>
          <c:idx val="74"/>
          <c:order val="74"/>
          <c:tx>
            <c:v>PLS 23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Daten!$AQ$55:$AQ$56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Daten!$AR$55:$AR$56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39C7-4B66-A8D6-D7D1ADF416A7}"/>
            </c:ext>
          </c:extLst>
        </c:ser>
        <c:ser>
          <c:idx val="75"/>
          <c:order val="75"/>
          <c:tx>
            <c:v>PLS 24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Daten!$AQ$57:$AQ$58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Daten!$AR$57:$AR$58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39C7-4B66-A8D6-D7D1ADF416A7}"/>
            </c:ext>
          </c:extLst>
        </c:ser>
        <c:ser>
          <c:idx val="76"/>
          <c:order val="76"/>
          <c:tx>
            <c:v>PLS 25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Daten!$AQ$59:$AQ$60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Daten!$AR$59:$AR$60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39C7-4B66-A8D6-D7D1ADF416A7}"/>
            </c:ext>
          </c:extLst>
        </c:ser>
        <c:ser>
          <c:idx val="77"/>
          <c:order val="77"/>
          <c:tx>
            <c:v>PLS 26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Daten!$AS$61:$AS$62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Daten!$AT$61:$AT$62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39C7-4B66-A8D6-D7D1ADF416A7}"/>
            </c:ext>
          </c:extLst>
        </c:ser>
        <c:ser>
          <c:idx val="78"/>
          <c:order val="78"/>
          <c:tx>
            <c:v>Bho 1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Daten!$AU$11:$AU$12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Daten!$AV$11:$AV$12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4A-4F65-AA52-1ED988AC0631}"/>
            </c:ext>
          </c:extLst>
        </c:ser>
        <c:ser>
          <c:idx val="79"/>
          <c:order val="79"/>
          <c:tx>
            <c:v>BHo 2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Daten!$AU$13:$AU$14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Daten!$AV$13:$AV$14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4A-4F65-AA52-1ED988AC0631}"/>
            </c:ext>
          </c:extLst>
        </c:ser>
        <c:ser>
          <c:idx val="80"/>
          <c:order val="80"/>
          <c:tx>
            <c:v>BHo 3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Daten!$AU$15:$AU$16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Daten!$AV$15:$AV$16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4A-4F65-AA52-1ED988AC0631}"/>
            </c:ext>
          </c:extLst>
        </c:ser>
        <c:ser>
          <c:idx val="81"/>
          <c:order val="81"/>
          <c:tx>
            <c:v>BHo 4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Daten!$AU$17:$AU$18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Daten!$AV$17:$AV$18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4A-4F65-AA52-1ED988AC0631}"/>
            </c:ext>
          </c:extLst>
        </c:ser>
        <c:ser>
          <c:idx val="82"/>
          <c:order val="82"/>
          <c:tx>
            <c:v>BHo 5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Daten!$AU$19:$AU$20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Daten!$AV$19:$AV$20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4A-4F65-AA52-1ED988AC0631}"/>
            </c:ext>
          </c:extLst>
        </c:ser>
        <c:ser>
          <c:idx val="83"/>
          <c:order val="83"/>
          <c:tx>
            <c:v>BHo 6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Daten!$AU$21:$AU$22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Daten!$AV$21:$AV$22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4A-4F65-AA52-1ED988AC0631}"/>
            </c:ext>
          </c:extLst>
        </c:ser>
        <c:ser>
          <c:idx val="84"/>
          <c:order val="84"/>
          <c:tx>
            <c:v>BHo 7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Daten!$AU$23:$AU$24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Daten!$AV$23:$AV$24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4A-4F65-AA52-1ED988AC0631}"/>
            </c:ext>
          </c:extLst>
        </c:ser>
        <c:ser>
          <c:idx val="85"/>
          <c:order val="85"/>
          <c:tx>
            <c:v>BHo 8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Daten!$AU$25:$AU$26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Daten!$AV$25:$AV$26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E4A-4F65-AA52-1ED988AC0631}"/>
            </c:ext>
          </c:extLst>
        </c:ser>
        <c:ser>
          <c:idx val="87"/>
          <c:order val="86"/>
          <c:tx>
            <c:v>BHo 9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Daten!$AU$27:$AU$28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Daten!$AV$27:$AV$28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E4A-4F65-AA52-1ED988AC0631}"/>
            </c:ext>
          </c:extLst>
        </c:ser>
        <c:ser>
          <c:idx val="88"/>
          <c:order val="87"/>
          <c:tx>
            <c:v>BHo 10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Daten!$AU$29:$AU$30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Daten!$AV$29:$AV$30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E4A-4F65-AA52-1ED988AC0631}"/>
            </c:ext>
          </c:extLst>
        </c:ser>
        <c:ser>
          <c:idx val="89"/>
          <c:order val="88"/>
          <c:tx>
            <c:v>BHo 11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Daten!$AU$31:$AU$32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Daten!$AV$31:$AV$32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E4A-4F65-AA52-1ED988AC0631}"/>
            </c:ext>
          </c:extLst>
        </c:ser>
        <c:ser>
          <c:idx val="90"/>
          <c:order val="89"/>
          <c:tx>
            <c:v>BHo 12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Daten!$AU$33:$AU$34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Daten!$AV$33:$AV$34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E4A-4F65-AA52-1ED988AC0631}"/>
            </c:ext>
          </c:extLst>
        </c:ser>
        <c:ser>
          <c:idx val="91"/>
          <c:order val="90"/>
          <c:tx>
            <c:v>BHo 13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Daten!$AU$35:$AU$36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Daten!$AV$35:$AV$36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E4A-4F65-AA52-1ED988AC0631}"/>
            </c:ext>
          </c:extLst>
        </c:ser>
        <c:ser>
          <c:idx val="92"/>
          <c:order val="91"/>
          <c:tx>
            <c:v>BHo 14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Daten!$AU$37:$AU$38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Daten!$AV$37:$AV$38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E4A-4F65-AA52-1ED988AC0631}"/>
            </c:ext>
          </c:extLst>
        </c:ser>
        <c:ser>
          <c:idx val="93"/>
          <c:order val="92"/>
          <c:tx>
            <c:v>BHo 15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Daten!$AU$39:$AU$40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Daten!$AV$39:$AV$40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E4A-4F65-AA52-1ED988AC0631}"/>
            </c:ext>
          </c:extLst>
        </c:ser>
        <c:ser>
          <c:idx val="94"/>
          <c:order val="93"/>
          <c:tx>
            <c:v>BHo 16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Daten!$AU$41:$AU$42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Daten!$AV$41:$AV$42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E4A-4F65-AA52-1ED988AC0631}"/>
            </c:ext>
          </c:extLst>
        </c:ser>
        <c:ser>
          <c:idx val="95"/>
          <c:order val="94"/>
          <c:tx>
            <c:v>BHo 17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Daten!$AU$43:$AU$44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Daten!$AV$43:$AV$44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E4A-4F65-AA52-1ED988AC0631}"/>
            </c:ext>
          </c:extLst>
        </c:ser>
        <c:ser>
          <c:idx val="96"/>
          <c:order val="95"/>
          <c:tx>
            <c:v>BHo 18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Daten!$AU$45:$AU$46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Daten!$AV$45:$AV$46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E4A-4F65-AA52-1ED988AC0631}"/>
            </c:ext>
          </c:extLst>
        </c:ser>
        <c:ser>
          <c:idx val="97"/>
          <c:order val="96"/>
          <c:tx>
            <c:v>BHo 19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Daten!$AU$47:$AU$48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Daten!$AV$47:$AV$48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E4A-4F65-AA52-1ED988AC0631}"/>
            </c:ext>
          </c:extLst>
        </c:ser>
        <c:ser>
          <c:idx val="98"/>
          <c:order val="97"/>
          <c:tx>
            <c:v>BHo 20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Daten!$AU$49:$AU$50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Daten!$AV$49:$AV$50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E4A-4F65-AA52-1ED988AC0631}"/>
            </c:ext>
          </c:extLst>
        </c:ser>
        <c:ser>
          <c:idx val="99"/>
          <c:order val="98"/>
          <c:tx>
            <c:v>BHo 21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Daten!$AU$51:$AU$52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Daten!$AV$51:$AV$52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E4A-4F65-AA52-1ED988AC0631}"/>
            </c:ext>
          </c:extLst>
        </c:ser>
        <c:ser>
          <c:idx val="100"/>
          <c:order val="99"/>
          <c:tx>
            <c:v>BHo 22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Daten!$AU$53:$AU$54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Daten!$AV$53:$AV$54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E4A-4F65-AA52-1ED988AC0631}"/>
            </c:ext>
          </c:extLst>
        </c:ser>
        <c:ser>
          <c:idx val="101"/>
          <c:order val="100"/>
          <c:tx>
            <c:v>BHo 23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Daten!$AU$55:$AU$56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Daten!$AV$55:$AV$56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E4A-4F65-AA52-1ED988AC0631}"/>
            </c:ext>
          </c:extLst>
        </c:ser>
        <c:ser>
          <c:idx val="102"/>
          <c:order val="101"/>
          <c:tx>
            <c:v>BHo 24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Daten!$AU$57:$AU$58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Daten!$AV$57:$AV$58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E4A-4F65-AA52-1ED988AC0631}"/>
            </c:ext>
          </c:extLst>
        </c:ser>
        <c:ser>
          <c:idx val="103"/>
          <c:order val="102"/>
          <c:tx>
            <c:v>BHo 25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Daten!$AU$59:$AU$60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Daten!$AV$59:$AV$60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E4A-4F65-AA52-1ED988AC0631}"/>
            </c:ext>
          </c:extLst>
        </c:ser>
        <c:ser>
          <c:idx val="104"/>
          <c:order val="103"/>
          <c:tx>
            <c:v>BHo 26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Daten!$AW$61:$AW$62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Daten!$AX$61:$AX$62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E4A-4F65-AA52-1ED988AC0631}"/>
            </c:ext>
          </c:extLst>
        </c:ser>
        <c:ser>
          <c:idx val="86"/>
          <c:order val="104"/>
          <c:tx>
            <c:v>BHu 1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Daten!$AX$11:$AX$12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Daten!$AY$11:$AY$12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E4A-4F65-AA52-1ED988AC0631}"/>
            </c:ext>
          </c:extLst>
        </c:ser>
        <c:ser>
          <c:idx val="105"/>
          <c:order val="105"/>
          <c:tx>
            <c:v>BHu 2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Daten!$AX$13:$AX$14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Daten!$AY$13:$AY$14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E4A-4F65-AA52-1ED988AC0631}"/>
            </c:ext>
          </c:extLst>
        </c:ser>
        <c:ser>
          <c:idx val="106"/>
          <c:order val="106"/>
          <c:tx>
            <c:v>BHu 3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Daten!$AX$15:$AX$16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Daten!$AY$15:$AY$16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E4A-4F65-AA52-1ED988AC0631}"/>
            </c:ext>
          </c:extLst>
        </c:ser>
        <c:ser>
          <c:idx val="107"/>
          <c:order val="107"/>
          <c:tx>
            <c:v>BHu 4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Daten!$AX$17:$AX$18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Daten!$AY$17:$AY$18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E4A-4F65-AA52-1ED988AC0631}"/>
            </c:ext>
          </c:extLst>
        </c:ser>
        <c:ser>
          <c:idx val="108"/>
          <c:order val="108"/>
          <c:tx>
            <c:v>BHu 5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Daten!$AX$19:$AX$20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Daten!$AY$19:$AY$20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E4A-4F65-AA52-1ED988AC0631}"/>
            </c:ext>
          </c:extLst>
        </c:ser>
        <c:ser>
          <c:idx val="109"/>
          <c:order val="109"/>
          <c:tx>
            <c:v>BHu 6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Daten!$AX$21:$AX$22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Daten!$AY$21:$AY$22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E4A-4F65-AA52-1ED988AC0631}"/>
            </c:ext>
          </c:extLst>
        </c:ser>
        <c:ser>
          <c:idx val="110"/>
          <c:order val="110"/>
          <c:tx>
            <c:v>BHu 7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Daten!$AX$23:$AX$24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Daten!$AY$23:$AY$24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E4A-4F65-AA52-1ED988AC0631}"/>
            </c:ext>
          </c:extLst>
        </c:ser>
        <c:ser>
          <c:idx val="111"/>
          <c:order val="111"/>
          <c:tx>
            <c:v>BHu 8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Daten!$AX$25:$AX$26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Daten!$AY$25:$AY$26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E4A-4F65-AA52-1ED988AC0631}"/>
            </c:ext>
          </c:extLst>
        </c:ser>
        <c:ser>
          <c:idx val="112"/>
          <c:order val="112"/>
          <c:tx>
            <c:v>BHu 9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Daten!$AX$27:$AX$28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Daten!$AY$27:$AY$28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E4A-4F65-AA52-1ED988AC0631}"/>
            </c:ext>
          </c:extLst>
        </c:ser>
        <c:ser>
          <c:idx val="113"/>
          <c:order val="113"/>
          <c:tx>
            <c:v>BHu 10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Daten!$AX$29:$AX$30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Daten!$AY$29:$AY$30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E4A-4F65-AA52-1ED988AC0631}"/>
            </c:ext>
          </c:extLst>
        </c:ser>
        <c:ser>
          <c:idx val="114"/>
          <c:order val="114"/>
          <c:tx>
            <c:v>BHu 11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Daten!$AX$31:$AX$32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Daten!$AY$31:$AY$32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E4A-4F65-AA52-1ED988AC0631}"/>
            </c:ext>
          </c:extLst>
        </c:ser>
        <c:ser>
          <c:idx val="115"/>
          <c:order val="115"/>
          <c:tx>
            <c:v>BHu 12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Daten!$AX$33:$AX$34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Daten!$AY$33:$AY$34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E4A-4F65-AA52-1ED988AC0631}"/>
            </c:ext>
          </c:extLst>
        </c:ser>
        <c:ser>
          <c:idx val="116"/>
          <c:order val="116"/>
          <c:tx>
            <c:v>BHu 13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Daten!$AX$35:$AX$36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Daten!$AY$35:$AY$36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E4A-4F65-AA52-1ED988AC0631}"/>
            </c:ext>
          </c:extLst>
        </c:ser>
        <c:ser>
          <c:idx val="117"/>
          <c:order val="117"/>
          <c:tx>
            <c:v>BHu 14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Daten!$AX$37:$AX$38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Daten!$AY$37:$AY$38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E4A-4F65-AA52-1ED988AC0631}"/>
            </c:ext>
          </c:extLst>
        </c:ser>
        <c:ser>
          <c:idx val="118"/>
          <c:order val="118"/>
          <c:tx>
            <c:v>BHu 15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Daten!$AX$39:$AX$40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Daten!$AY$39:$AY$40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E4A-4F65-AA52-1ED988AC0631}"/>
            </c:ext>
          </c:extLst>
        </c:ser>
        <c:ser>
          <c:idx val="119"/>
          <c:order val="119"/>
          <c:tx>
            <c:v>BHu 16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Daten!$AX$41:$AX$42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Daten!$AY$41:$AY$42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E4A-4F65-AA52-1ED988AC0631}"/>
            </c:ext>
          </c:extLst>
        </c:ser>
        <c:ser>
          <c:idx val="120"/>
          <c:order val="120"/>
          <c:tx>
            <c:v>BHu 17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Daten!$AX$43:$AX$44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Daten!$AY$43:$AY$44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E4A-4F65-AA52-1ED988AC0631}"/>
            </c:ext>
          </c:extLst>
        </c:ser>
        <c:ser>
          <c:idx val="121"/>
          <c:order val="121"/>
          <c:tx>
            <c:v>BHu 18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Daten!$AX$45:$AX$46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Daten!$AY$45:$AY$46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E4A-4F65-AA52-1ED988AC0631}"/>
            </c:ext>
          </c:extLst>
        </c:ser>
        <c:ser>
          <c:idx val="122"/>
          <c:order val="122"/>
          <c:tx>
            <c:v>BHu 19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Daten!$AX$47:$AX$48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Daten!$AY$47:$AY$48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E4A-4F65-AA52-1ED988AC0631}"/>
            </c:ext>
          </c:extLst>
        </c:ser>
        <c:ser>
          <c:idx val="123"/>
          <c:order val="123"/>
          <c:tx>
            <c:v>BHu 20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Daten!$AX$49:$AX$50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Daten!$AY$49:$AY$50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E4A-4F65-AA52-1ED988AC0631}"/>
            </c:ext>
          </c:extLst>
        </c:ser>
        <c:ser>
          <c:idx val="124"/>
          <c:order val="124"/>
          <c:tx>
            <c:v>BHu 21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Daten!$AX$51:$AX$52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Daten!$AY$51:$AY$52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E4A-4F65-AA52-1ED988AC0631}"/>
            </c:ext>
          </c:extLst>
        </c:ser>
        <c:ser>
          <c:idx val="125"/>
          <c:order val="125"/>
          <c:tx>
            <c:v>BHu 22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Daten!$AX$53:$AX$54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Daten!$AY$53:$AY$54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E4A-4F65-AA52-1ED988AC0631}"/>
            </c:ext>
          </c:extLst>
        </c:ser>
        <c:ser>
          <c:idx val="126"/>
          <c:order val="126"/>
          <c:tx>
            <c:v>BHu 23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Daten!$AX$55:$AX$56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Daten!$AY$55:$AY$56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E4A-4F65-AA52-1ED988AC0631}"/>
            </c:ext>
          </c:extLst>
        </c:ser>
        <c:ser>
          <c:idx val="127"/>
          <c:order val="127"/>
          <c:tx>
            <c:v>BHu 24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Daten!$AX$57:$AX$58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Daten!$AY$57:$AY$58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E4A-4F65-AA52-1ED988AC0631}"/>
            </c:ext>
          </c:extLst>
        </c:ser>
        <c:ser>
          <c:idx val="128"/>
          <c:order val="128"/>
          <c:tx>
            <c:v>BHu 25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Daten!$AX$59:$AX$60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Daten!$AY$59:$AY$60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E4A-4F65-AA52-1ED988AC0631}"/>
            </c:ext>
          </c:extLst>
        </c:ser>
        <c:ser>
          <c:idx val="129"/>
          <c:order val="129"/>
          <c:tx>
            <c:v>BHu 26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Daten!$AZ$61:$AZ$62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Daten!$BA$61:$BA$62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3E4A-4F65-AA52-1ED988AC0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182168"/>
        <c:axId val="516182824"/>
      </c:scatterChart>
      <c:valAx>
        <c:axId val="5161821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182824"/>
        <c:crosses val="autoZero"/>
        <c:crossBetween val="midCat"/>
        <c:majorUnit val="1"/>
      </c:valAx>
      <c:valAx>
        <c:axId val="516182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1821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DB 1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Daten!$AI$11:$AI$12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Daten!$AJ$11:$AJ$12</c:f>
              <c:numCache>
                <c:formatCode>0.000</c:formatCode>
                <c:ptCount val="2"/>
                <c:pt idx="0">
                  <c:v>4.375</c:v>
                </c:pt>
                <c:pt idx="1">
                  <c:v>4.375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6E-4168-9055-657EF5AC6BF1}"/>
            </c:ext>
          </c:extLst>
        </c:ser>
        <c:ser>
          <c:idx val="2"/>
          <c:order val="1"/>
          <c:tx>
            <c:v>DB 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Daten!$AI$13:$AI$14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Daten!$AJ$13:$AJ$14</c:f>
              <c:numCache>
                <c:formatCode>0.000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6E-4168-9055-657EF5AC6BF1}"/>
            </c:ext>
          </c:extLst>
        </c:ser>
        <c:ser>
          <c:idx val="3"/>
          <c:order val="2"/>
          <c:tx>
            <c:v>DB 3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Daten!$AI$15:$AI$16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Daten!$AJ$15:$AJ$16</c:f>
              <c:numCache>
                <c:formatCode>0.000</c:formatCode>
                <c:ptCount val="2"/>
                <c:pt idx="0">
                  <c:v>3.125</c:v>
                </c:pt>
                <c:pt idx="1">
                  <c:v>3.125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6E-4168-9055-657EF5AC6BF1}"/>
            </c:ext>
          </c:extLst>
        </c:ser>
        <c:ser>
          <c:idx val="4"/>
          <c:order val="3"/>
          <c:tx>
            <c:v>DB 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Daten!$AI$17:$AI$18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Daten!$AJ$17:$AJ$18</c:f>
              <c:numCache>
                <c:formatCode>0.000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6E-4168-9055-657EF5AC6BF1}"/>
            </c:ext>
          </c:extLst>
        </c:ser>
        <c:ser>
          <c:idx val="5"/>
          <c:order val="4"/>
          <c:tx>
            <c:v>DB 5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Daten!$AI$19:$AI$20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Daten!$AJ$19:$AJ$20</c:f>
              <c:numCache>
                <c:formatCode>0.000</c:formatCode>
                <c:ptCount val="2"/>
                <c:pt idx="0">
                  <c:v>1.875</c:v>
                </c:pt>
                <c:pt idx="1">
                  <c:v>1.875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6E-4168-9055-657EF5AC6BF1}"/>
            </c:ext>
          </c:extLst>
        </c:ser>
        <c:ser>
          <c:idx val="6"/>
          <c:order val="5"/>
          <c:tx>
            <c:v>DB 6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Daten!$AI$21:$AI$22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Daten!$AJ$21:$AJ$22</c:f>
              <c:numCache>
                <c:formatCode>0.000</c:formatCode>
                <c:ptCount val="2"/>
                <c:pt idx="0">
                  <c:v>1.25</c:v>
                </c:pt>
                <c:pt idx="1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6E-4168-9055-657EF5AC6BF1}"/>
            </c:ext>
          </c:extLst>
        </c:ser>
        <c:ser>
          <c:idx val="7"/>
          <c:order val="6"/>
          <c:tx>
            <c:v>DB 7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Daten!$AI$23:$AI$24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Daten!$AJ$23:$AJ$24</c:f>
              <c:numCache>
                <c:formatCode>0.000</c:formatCode>
                <c:ptCount val="2"/>
                <c:pt idx="0">
                  <c:v>0.625</c:v>
                </c:pt>
                <c:pt idx="1">
                  <c:v>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6E-4168-9055-657EF5AC6BF1}"/>
            </c:ext>
          </c:extLst>
        </c:ser>
        <c:ser>
          <c:idx val="8"/>
          <c:order val="7"/>
          <c:tx>
            <c:v>DB 8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Daten!$AI$25:$AI$26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Daten!$AJ$25:$AJ$26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6E-4168-9055-657EF5AC6BF1}"/>
            </c:ext>
          </c:extLst>
        </c:ser>
        <c:ser>
          <c:idx val="9"/>
          <c:order val="8"/>
          <c:tx>
            <c:v>DB 9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Daten!$AI$27:$AI$28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Daten!$AJ$27:$AJ$28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36E-4168-9055-657EF5AC6BF1}"/>
            </c:ext>
          </c:extLst>
        </c:ser>
        <c:ser>
          <c:idx val="10"/>
          <c:order val="9"/>
          <c:tx>
            <c:v>DB 10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Daten!$AI$29:$AI$30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Daten!$AJ$29:$AJ$30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36E-4168-9055-657EF5AC6BF1}"/>
            </c:ext>
          </c:extLst>
        </c:ser>
        <c:ser>
          <c:idx val="11"/>
          <c:order val="10"/>
          <c:tx>
            <c:v>DB 11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Daten!$AI$31:$AI$32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Daten!$AJ$31:$AJ$32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36E-4168-9055-657EF5AC6BF1}"/>
            </c:ext>
          </c:extLst>
        </c:ser>
        <c:ser>
          <c:idx val="12"/>
          <c:order val="11"/>
          <c:tx>
            <c:v>DB 12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Daten!$AI$33:$AI$34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Daten!$AJ$33:$AJ$34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36E-4168-9055-657EF5AC6BF1}"/>
            </c:ext>
          </c:extLst>
        </c:ser>
        <c:ser>
          <c:idx val="13"/>
          <c:order val="12"/>
          <c:tx>
            <c:v>DB 13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Daten!$AI$35:$AI$36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Daten!$AJ$35:$AJ$36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36E-4168-9055-657EF5AC6BF1}"/>
            </c:ext>
          </c:extLst>
        </c:ser>
        <c:ser>
          <c:idx val="14"/>
          <c:order val="13"/>
          <c:tx>
            <c:v>DB 14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Daten!$AI$37:$AI$38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Daten!$AJ$37:$AJ$38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36E-4168-9055-657EF5AC6BF1}"/>
            </c:ext>
          </c:extLst>
        </c:ser>
        <c:ser>
          <c:idx val="15"/>
          <c:order val="14"/>
          <c:tx>
            <c:v>DB 15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Daten!$AI$39:$AI$40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Daten!$AJ$39:$AJ$40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36E-4168-9055-657EF5AC6BF1}"/>
            </c:ext>
          </c:extLst>
        </c:ser>
        <c:ser>
          <c:idx val="16"/>
          <c:order val="15"/>
          <c:tx>
            <c:v>DB 16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Daten!$AI$41:$AI$42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Daten!$AJ$41:$AJ$42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36E-4168-9055-657EF5AC6BF1}"/>
            </c:ext>
          </c:extLst>
        </c:ser>
        <c:ser>
          <c:idx val="17"/>
          <c:order val="16"/>
          <c:tx>
            <c:v>DB 17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Daten!$AI$43:$AI$44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Daten!$AJ$43:$AJ$44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36E-4168-9055-657EF5AC6BF1}"/>
            </c:ext>
          </c:extLst>
        </c:ser>
        <c:ser>
          <c:idx val="18"/>
          <c:order val="17"/>
          <c:tx>
            <c:v>DB 18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Daten!$AI$45:$AI$46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Daten!$AJ$45:$AJ$46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36E-4168-9055-657EF5AC6BF1}"/>
            </c:ext>
          </c:extLst>
        </c:ser>
        <c:ser>
          <c:idx val="19"/>
          <c:order val="18"/>
          <c:tx>
            <c:v>DB 19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Daten!$AI$47:$AI$48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Daten!$AJ$47:$AJ$48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36E-4168-9055-657EF5AC6BF1}"/>
            </c:ext>
          </c:extLst>
        </c:ser>
        <c:ser>
          <c:idx val="20"/>
          <c:order val="19"/>
          <c:tx>
            <c:v>DB 20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Daten!$AI$49:$AI$50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Daten!$AJ$49:$AJ$50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36E-4168-9055-657EF5AC6BF1}"/>
            </c:ext>
          </c:extLst>
        </c:ser>
        <c:ser>
          <c:idx val="21"/>
          <c:order val="20"/>
          <c:tx>
            <c:v>DB 21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Daten!$AI$51:$AI$52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Daten!$AJ$51:$AJ$52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36E-4168-9055-657EF5AC6BF1}"/>
            </c:ext>
          </c:extLst>
        </c:ser>
        <c:ser>
          <c:idx val="22"/>
          <c:order val="21"/>
          <c:tx>
            <c:v>DB 22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Daten!$AI$53:$AI$54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Daten!$AJ$53:$AJ$54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36E-4168-9055-657EF5AC6BF1}"/>
            </c:ext>
          </c:extLst>
        </c:ser>
        <c:ser>
          <c:idx val="23"/>
          <c:order val="22"/>
          <c:tx>
            <c:v>DB 23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Daten!$AI$55:$AI$56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Daten!$AJ$55:$AJ$56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36E-4168-9055-657EF5AC6BF1}"/>
            </c:ext>
          </c:extLst>
        </c:ser>
        <c:ser>
          <c:idx val="24"/>
          <c:order val="23"/>
          <c:tx>
            <c:v>DB 24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Daten!$AI$57:$AI$58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Daten!$AJ$57:$AJ$58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36E-4168-9055-657EF5AC6BF1}"/>
            </c:ext>
          </c:extLst>
        </c:ser>
        <c:ser>
          <c:idx val="25"/>
          <c:order val="24"/>
          <c:tx>
            <c:v>DB 25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Daten!$AI$59:$AI$60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Daten!$AJ$59:$AJ$60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36E-4168-9055-657EF5AC6BF1}"/>
            </c:ext>
          </c:extLst>
        </c:ser>
        <c:ser>
          <c:idx val="26"/>
          <c:order val="25"/>
          <c:tx>
            <c:v>PLR 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Daten!$AM$11:$AM$12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Daten!$AN$11:$AN$12</c:f>
              <c:numCache>
                <c:formatCode>0.000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36E-4168-9055-657EF5AC6BF1}"/>
            </c:ext>
          </c:extLst>
        </c:ser>
        <c:ser>
          <c:idx val="27"/>
          <c:order val="26"/>
          <c:tx>
            <c:v>PLR 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Daten!$AM$13:$AM$14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Daten!$AN$13:$AN$14</c:f>
              <c:numCache>
                <c:formatCode>General</c:formatCode>
                <c:ptCount val="2"/>
                <c:pt idx="0" formatCode="0.000">
                  <c:v>3.75</c:v>
                </c:pt>
                <c:pt idx="1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36E-4168-9055-657EF5AC6BF1}"/>
            </c:ext>
          </c:extLst>
        </c:ser>
        <c:ser>
          <c:idx val="28"/>
          <c:order val="27"/>
          <c:tx>
            <c:v>PLR 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Daten!$AM$15:$AM$16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Daten!$AN$15:$AN$16</c:f>
              <c:numCache>
                <c:formatCode>General</c:formatCode>
                <c:ptCount val="2"/>
                <c:pt idx="0" formatCode="0.00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36E-4168-9055-657EF5AC6BF1}"/>
            </c:ext>
          </c:extLst>
        </c:ser>
        <c:ser>
          <c:idx val="29"/>
          <c:order val="28"/>
          <c:tx>
            <c:v>PLR 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Daten!$AM$17:$AM$18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Daten!$AN$17:$AN$18</c:f>
              <c:numCache>
                <c:formatCode>General</c:formatCode>
                <c:ptCount val="2"/>
                <c:pt idx="0" formatCode="0.000">
                  <c:v>1.25</c:v>
                </c:pt>
                <c:pt idx="1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36E-4168-9055-657EF5AC6BF1}"/>
            </c:ext>
          </c:extLst>
        </c:ser>
        <c:ser>
          <c:idx val="30"/>
          <c:order val="29"/>
          <c:tx>
            <c:v>PLR 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Daten!$AM$19:$AM$20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Daten!$AN$19:$AN$20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36E-4168-9055-657EF5AC6BF1}"/>
            </c:ext>
          </c:extLst>
        </c:ser>
        <c:ser>
          <c:idx val="31"/>
          <c:order val="30"/>
          <c:tx>
            <c:v>PLR 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Daten!$AM$21:$AM$22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Daten!$AN$21:$AN$22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36E-4168-9055-657EF5AC6BF1}"/>
            </c:ext>
          </c:extLst>
        </c:ser>
        <c:ser>
          <c:idx val="32"/>
          <c:order val="31"/>
          <c:tx>
            <c:v>PLR 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Daten!$AM$23:$AM$24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Daten!$AN$23:$AN$24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36E-4168-9055-657EF5AC6BF1}"/>
            </c:ext>
          </c:extLst>
        </c:ser>
        <c:ser>
          <c:idx val="33"/>
          <c:order val="32"/>
          <c:tx>
            <c:v>PLR 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Daten!$AM$25:$AM$26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Daten!$AN$25:$AN$26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36E-4168-9055-657EF5AC6BF1}"/>
            </c:ext>
          </c:extLst>
        </c:ser>
        <c:ser>
          <c:idx val="34"/>
          <c:order val="33"/>
          <c:tx>
            <c:v>PLR 9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Daten!$AM$27:$AM$28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Daten!$AN$27:$AN$28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36E-4168-9055-657EF5AC6BF1}"/>
            </c:ext>
          </c:extLst>
        </c:ser>
        <c:ser>
          <c:idx val="35"/>
          <c:order val="34"/>
          <c:tx>
            <c:v>PLR 10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Daten!$AM$29:$AM$30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Daten!$AN$29:$AN$30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36E-4168-9055-657EF5AC6BF1}"/>
            </c:ext>
          </c:extLst>
        </c:ser>
        <c:ser>
          <c:idx val="36"/>
          <c:order val="35"/>
          <c:tx>
            <c:v>PLR 11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Daten!$AM$31:$AM$32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Daten!$AN$31:$AN$32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36E-4168-9055-657EF5AC6BF1}"/>
            </c:ext>
          </c:extLst>
        </c:ser>
        <c:ser>
          <c:idx val="37"/>
          <c:order val="36"/>
          <c:tx>
            <c:v>PLR 12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Daten!$AM$33:$AM$34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Daten!$AN$33:$AN$34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36E-4168-9055-657EF5AC6BF1}"/>
            </c:ext>
          </c:extLst>
        </c:ser>
        <c:ser>
          <c:idx val="38"/>
          <c:order val="37"/>
          <c:tx>
            <c:v>PLR 13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Daten!$AM$35:$AM$36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Daten!$AN$35:$AN$36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36E-4168-9055-657EF5AC6BF1}"/>
            </c:ext>
          </c:extLst>
        </c:ser>
        <c:ser>
          <c:idx val="39"/>
          <c:order val="38"/>
          <c:tx>
            <c:v>PLR 14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Daten!$AM$37:$AM$38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Daten!$AN$37:$AN$38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36E-4168-9055-657EF5AC6BF1}"/>
            </c:ext>
          </c:extLst>
        </c:ser>
        <c:ser>
          <c:idx val="40"/>
          <c:order val="39"/>
          <c:tx>
            <c:v>PLR 15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Daten!$AM$39:$AM$40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Daten!$AN$39:$AN$40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36E-4168-9055-657EF5AC6BF1}"/>
            </c:ext>
          </c:extLst>
        </c:ser>
        <c:ser>
          <c:idx val="41"/>
          <c:order val="40"/>
          <c:tx>
            <c:v>PLR 16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Daten!$AM$41:$AM$42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Daten!$AN$41:$AN$42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36E-4168-9055-657EF5AC6BF1}"/>
            </c:ext>
          </c:extLst>
        </c:ser>
        <c:ser>
          <c:idx val="42"/>
          <c:order val="41"/>
          <c:tx>
            <c:v>PLR 17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Daten!$AM$43:$AM$44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Daten!$AN$43:$AN$44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36E-4168-9055-657EF5AC6BF1}"/>
            </c:ext>
          </c:extLst>
        </c:ser>
        <c:ser>
          <c:idx val="43"/>
          <c:order val="42"/>
          <c:tx>
            <c:v>PLR 18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Daten!$AM$45:$AM$46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Daten!$AN$45:$AN$46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36E-4168-9055-657EF5AC6BF1}"/>
            </c:ext>
          </c:extLst>
        </c:ser>
        <c:ser>
          <c:idx val="44"/>
          <c:order val="43"/>
          <c:tx>
            <c:v>PLR 19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Daten!$AM$47:$AM$48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Daten!$AN$47:$AN$48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36E-4168-9055-657EF5AC6BF1}"/>
            </c:ext>
          </c:extLst>
        </c:ser>
        <c:ser>
          <c:idx val="45"/>
          <c:order val="44"/>
          <c:tx>
            <c:v>PLR 20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Daten!$AM$49:$AM$50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Daten!$AN$49:$AN$50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36E-4168-9055-657EF5AC6BF1}"/>
            </c:ext>
          </c:extLst>
        </c:ser>
        <c:ser>
          <c:idx val="46"/>
          <c:order val="45"/>
          <c:tx>
            <c:v>PLR 21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Daten!$AM$51:$AM$52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Daten!$AN$51:$AN$52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36E-4168-9055-657EF5AC6BF1}"/>
            </c:ext>
          </c:extLst>
        </c:ser>
        <c:ser>
          <c:idx val="47"/>
          <c:order val="46"/>
          <c:tx>
            <c:v>PLR 22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Daten!$AM$53:$AM$54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Daten!$AN$53:$AN$54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36E-4168-9055-657EF5AC6BF1}"/>
            </c:ext>
          </c:extLst>
        </c:ser>
        <c:ser>
          <c:idx val="48"/>
          <c:order val="47"/>
          <c:tx>
            <c:v>PLR 23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Daten!$AM$55:$AM$56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Daten!$AN$55:$AN$56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36E-4168-9055-657EF5AC6BF1}"/>
            </c:ext>
          </c:extLst>
        </c:ser>
        <c:ser>
          <c:idx val="49"/>
          <c:order val="48"/>
          <c:tx>
            <c:v>PLR 24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Daten!$AM$57:$AM$58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Daten!$AN$57:$AN$58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36E-4168-9055-657EF5AC6BF1}"/>
            </c:ext>
          </c:extLst>
        </c:ser>
        <c:ser>
          <c:idx val="50"/>
          <c:order val="49"/>
          <c:tx>
            <c:v>PLR 25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Daten!$AM$59:$AM$60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Daten!$AN$59:$AN$60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36E-4168-9055-657EF5AC6BF1}"/>
            </c:ext>
          </c:extLst>
        </c:ser>
        <c:ser>
          <c:idx val="51"/>
          <c:order val="50"/>
          <c:tx>
            <c:v>PLR 26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Daten!$AO$61:$AO$62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Daten!$AP$61:$AP$62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36E-4168-9055-657EF5AC6BF1}"/>
            </c:ext>
          </c:extLst>
        </c:ser>
        <c:ser>
          <c:idx val="52"/>
          <c:order val="51"/>
          <c:tx>
            <c:v>PLS 1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Daten!$AQ$11:$AQ$12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Daten!$AR$11:$AR$12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36E-4168-9055-657EF5AC6BF1}"/>
            </c:ext>
          </c:extLst>
        </c:ser>
        <c:ser>
          <c:idx val="53"/>
          <c:order val="52"/>
          <c:tx>
            <c:v>PLS 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Daten!$AQ$13:$AQ$14</c:f>
              <c:numCache>
                <c:formatCode>0.000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Daten!$AR$13:$AR$14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36E-4168-9055-657EF5AC6BF1}"/>
            </c:ext>
          </c:extLst>
        </c:ser>
        <c:ser>
          <c:idx val="54"/>
          <c:order val="53"/>
          <c:tx>
            <c:v>PLS 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Daten!$AQ$15:$AQ$16</c:f>
              <c:numCache>
                <c:formatCode>0.000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Daten!$AR$15:$AR$16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36E-4168-9055-657EF5AC6BF1}"/>
            </c:ext>
          </c:extLst>
        </c:ser>
        <c:ser>
          <c:idx val="55"/>
          <c:order val="54"/>
          <c:tx>
            <c:v>PLS 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Daten!$AQ$17:$AQ$18</c:f>
              <c:numCache>
                <c:formatCode>0.000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Daten!$AR$17:$AR$18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36E-4168-9055-657EF5AC6BF1}"/>
            </c:ext>
          </c:extLst>
        </c:ser>
        <c:ser>
          <c:idx val="56"/>
          <c:order val="55"/>
          <c:tx>
            <c:v>PLS 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Daten!$AQ$19:$AQ$20</c:f>
              <c:numCache>
                <c:formatCode>0.000</c:formatCod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Daten!$AR$19:$AR$20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C36E-4168-9055-657EF5AC6BF1}"/>
            </c:ext>
          </c:extLst>
        </c:ser>
        <c:ser>
          <c:idx val="57"/>
          <c:order val="56"/>
          <c:tx>
            <c:v>PLS 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Daten!$AQ$21:$AQ$22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Daten!$AR$21:$AR$22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36E-4168-9055-657EF5AC6BF1}"/>
            </c:ext>
          </c:extLst>
        </c:ser>
        <c:ser>
          <c:idx val="58"/>
          <c:order val="57"/>
          <c:tx>
            <c:v>PLS 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Daten!$AQ$23:$AQ$24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Daten!$AR$23:$AR$24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C36E-4168-9055-657EF5AC6BF1}"/>
            </c:ext>
          </c:extLst>
        </c:ser>
        <c:ser>
          <c:idx val="59"/>
          <c:order val="58"/>
          <c:tx>
            <c:v>PLS 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Daten!$AQ$25:$AQ$26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Daten!$AR$25:$AR$26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C36E-4168-9055-657EF5AC6BF1}"/>
            </c:ext>
          </c:extLst>
        </c:ser>
        <c:ser>
          <c:idx val="60"/>
          <c:order val="59"/>
          <c:tx>
            <c:v>PLS 9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Daten!$AQ$27:$AQ$28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Daten!$AR$27:$AR$28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C36E-4168-9055-657EF5AC6BF1}"/>
            </c:ext>
          </c:extLst>
        </c:ser>
        <c:ser>
          <c:idx val="61"/>
          <c:order val="60"/>
          <c:tx>
            <c:v>PLS 10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Daten!$AQ$29:$AQ$30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Daten!$AR$29:$AR$30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C36E-4168-9055-657EF5AC6BF1}"/>
            </c:ext>
          </c:extLst>
        </c:ser>
        <c:ser>
          <c:idx val="62"/>
          <c:order val="61"/>
          <c:tx>
            <c:v>PLS 11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Daten!$AQ$31:$AQ$32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Daten!$AR$31:$AR$32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C36E-4168-9055-657EF5AC6BF1}"/>
            </c:ext>
          </c:extLst>
        </c:ser>
        <c:ser>
          <c:idx val="63"/>
          <c:order val="62"/>
          <c:tx>
            <c:v>PLS 12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Daten!$AQ$33:$AQ$34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Daten!$AR$33:$AR$34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36E-4168-9055-657EF5AC6BF1}"/>
            </c:ext>
          </c:extLst>
        </c:ser>
        <c:ser>
          <c:idx val="64"/>
          <c:order val="63"/>
          <c:tx>
            <c:v>PLS 13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Daten!$AQ$35:$AQ$36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Daten!$AR$35:$AR$36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C36E-4168-9055-657EF5AC6BF1}"/>
            </c:ext>
          </c:extLst>
        </c:ser>
        <c:ser>
          <c:idx val="65"/>
          <c:order val="64"/>
          <c:tx>
            <c:v>PLS 14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Daten!$AQ$37:$AQ$38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Daten!$AR$37:$AR$38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C36E-4168-9055-657EF5AC6BF1}"/>
            </c:ext>
          </c:extLst>
        </c:ser>
        <c:ser>
          <c:idx val="66"/>
          <c:order val="65"/>
          <c:tx>
            <c:v>PLS 15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Daten!$AQ$39:$AQ$40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Daten!$AR$39:$AR$40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C36E-4168-9055-657EF5AC6BF1}"/>
            </c:ext>
          </c:extLst>
        </c:ser>
        <c:ser>
          <c:idx val="67"/>
          <c:order val="66"/>
          <c:tx>
            <c:v>PLS 16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Daten!$AQ$41:$AQ$42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Daten!$AR$41:$AR$42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C36E-4168-9055-657EF5AC6BF1}"/>
            </c:ext>
          </c:extLst>
        </c:ser>
        <c:ser>
          <c:idx val="68"/>
          <c:order val="67"/>
          <c:tx>
            <c:v>PLS 17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Daten!$AQ$43:$AQ$44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Daten!$AR$43:$AR$44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C36E-4168-9055-657EF5AC6BF1}"/>
            </c:ext>
          </c:extLst>
        </c:ser>
        <c:ser>
          <c:idx val="69"/>
          <c:order val="68"/>
          <c:tx>
            <c:v>PLS 18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Daten!$AQ$45:$AQ$46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Daten!$AR$45:$AR$46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C36E-4168-9055-657EF5AC6BF1}"/>
            </c:ext>
          </c:extLst>
        </c:ser>
        <c:ser>
          <c:idx val="70"/>
          <c:order val="69"/>
          <c:tx>
            <c:v>PLS 19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Daten!$AQ$47:$AQ$48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Daten!$AR$47:$AR$48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C36E-4168-9055-657EF5AC6BF1}"/>
            </c:ext>
          </c:extLst>
        </c:ser>
        <c:ser>
          <c:idx val="71"/>
          <c:order val="70"/>
          <c:tx>
            <c:v>PLS 20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Daten!$AQ$49:$AQ$50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Daten!$AR$49:$AR$50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C36E-4168-9055-657EF5AC6BF1}"/>
            </c:ext>
          </c:extLst>
        </c:ser>
        <c:ser>
          <c:idx val="72"/>
          <c:order val="71"/>
          <c:tx>
            <c:v>PLS 21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Daten!$AQ$51:$AQ$52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Daten!$AR$51:$AR$52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C36E-4168-9055-657EF5AC6BF1}"/>
            </c:ext>
          </c:extLst>
        </c:ser>
        <c:ser>
          <c:idx val="73"/>
          <c:order val="72"/>
          <c:tx>
            <c:v>PLS 22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Daten!$AQ$53:$AQ$54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Daten!$AR$53:$AR$54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C36E-4168-9055-657EF5AC6BF1}"/>
            </c:ext>
          </c:extLst>
        </c:ser>
        <c:ser>
          <c:idx val="74"/>
          <c:order val="73"/>
          <c:tx>
            <c:v>PLS 23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Daten!$AQ$55:$AQ$56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Daten!$AR$55:$AR$56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C36E-4168-9055-657EF5AC6BF1}"/>
            </c:ext>
          </c:extLst>
        </c:ser>
        <c:ser>
          <c:idx val="75"/>
          <c:order val="74"/>
          <c:tx>
            <c:v>PLS 24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Daten!$AQ$57:$AQ$58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Daten!$AR$57:$AR$58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C36E-4168-9055-657EF5AC6BF1}"/>
            </c:ext>
          </c:extLst>
        </c:ser>
        <c:ser>
          <c:idx val="76"/>
          <c:order val="75"/>
          <c:tx>
            <c:v>PLS 25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Daten!$AQ$59:$AQ$60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Daten!$AR$59:$AR$60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C36E-4168-9055-657EF5AC6BF1}"/>
            </c:ext>
          </c:extLst>
        </c:ser>
        <c:ser>
          <c:idx val="77"/>
          <c:order val="76"/>
          <c:tx>
            <c:v>PLS 26</c:v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Daten!$AS$61:$AS$62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Daten!$AT$61:$AT$62</c:f>
              <c:numCache>
                <c:formatCode>General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C36E-4168-9055-657EF5AC6BF1}"/>
            </c:ext>
          </c:extLst>
        </c:ser>
        <c:ser>
          <c:idx val="78"/>
          <c:order val="77"/>
          <c:tx>
            <c:v>Bho 1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Daten!$AU$11:$AU$12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Daten!$AV$11:$AV$12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C36E-4168-9055-657EF5AC6BF1}"/>
            </c:ext>
          </c:extLst>
        </c:ser>
        <c:ser>
          <c:idx val="79"/>
          <c:order val="78"/>
          <c:tx>
            <c:v>BHo 2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Daten!$AU$13:$AU$14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Daten!$AV$13:$AV$14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C36E-4168-9055-657EF5AC6BF1}"/>
            </c:ext>
          </c:extLst>
        </c:ser>
        <c:ser>
          <c:idx val="80"/>
          <c:order val="79"/>
          <c:tx>
            <c:v>BHo 3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Daten!$AU$15:$AU$16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Daten!$AV$15:$AV$16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C36E-4168-9055-657EF5AC6BF1}"/>
            </c:ext>
          </c:extLst>
        </c:ser>
        <c:ser>
          <c:idx val="81"/>
          <c:order val="80"/>
          <c:tx>
            <c:v>BHo 4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Daten!$AU$17:$AU$18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Daten!$AV$17:$AV$18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C36E-4168-9055-657EF5AC6BF1}"/>
            </c:ext>
          </c:extLst>
        </c:ser>
        <c:ser>
          <c:idx val="82"/>
          <c:order val="81"/>
          <c:tx>
            <c:v>BHo 5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Daten!$AU$19:$AU$20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Daten!$AV$19:$AV$20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C36E-4168-9055-657EF5AC6BF1}"/>
            </c:ext>
          </c:extLst>
        </c:ser>
        <c:ser>
          <c:idx val="83"/>
          <c:order val="82"/>
          <c:tx>
            <c:v>BHo 6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Daten!$AU$21:$AU$22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Daten!$AV$21:$AV$22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C36E-4168-9055-657EF5AC6BF1}"/>
            </c:ext>
          </c:extLst>
        </c:ser>
        <c:ser>
          <c:idx val="84"/>
          <c:order val="83"/>
          <c:tx>
            <c:v>BHo 7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Daten!$AU$23:$AU$24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Daten!$AV$23:$AV$24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C36E-4168-9055-657EF5AC6BF1}"/>
            </c:ext>
          </c:extLst>
        </c:ser>
        <c:ser>
          <c:idx val="85"/>
          <c:order val="84"/>
          <c:tx>
            <c:v>BHo 8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Daten!$AU$25:$AU$26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Daten!$AV$25:$AV$26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C36E-4168-9055-657EF5AC6BF1}"/>
            </c:ext>
          </c:extLst>
        </c:ser>
        <c:ser>
          <c:idx val="87"/>
          <c:order val="85"/>
          <c:tx>
            <c:v>BHo 9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Daten!$AU$27:$AU$28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Daten!$AV$27:$AV$28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C36E-4168-9055-657EF5AC6BF1}"/>
            </c:ext>
          </c:extLst>
        </c:ser>
        <c:ser>
          <c:idx val="88"/>
          <c:order val="86"/>
          <c:tx>
            <c:v>BHo 10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Daten!$AU$29:$AU$30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Daten!$AV$29:$AV$30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C36E-4168-9055-657EF5AC6BF1}"/>
            </c:ext>
          </c:extLst>
        </c:ser>
        <c:ser>
          <c:idx val="89"/>
          <c:order val="87"/>
          <c:tx>
            <c:v>BHo 11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Daten!$AU$31:$AU$32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Daten!$AV$31:$AV$32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C36E-4168-9055-657EF5AC6BF1}"/>
            </c:ext>
          </c:extLst>
        </c:ser>
        <c:ser>
          <c:idx val="90"/>
          <c:order val="88"/>
          <c:tx>
            <c:v>BHo 12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Daten!$AU$33:$AU$34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Daten!$AV$33:$AV$34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C36E-4168-9055-657EF5AC6BF1}"/>
            </c:ext>
          </c:extLst>
        </c:ser>
        <c:ser>
          <c:idx val="91"/>
          <c:order val="89"/>
          <c:tx>
            <c:v>BHo 13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Daten!$AU$35:$AU$36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Daten!$AV$35:$AV$36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C36E-4168-9055-657EF5AC6BF1}"/>
            </c:ext>
          </c:extLst>
        </c:ser>
        <c:ser>
          <c:idx val="92"/>
          <c:order val="90"/>
          <c:tx>
            <c:v>BHo 14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Daten!$AU$37:$AU$38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Daten!$AV$37:$AV$38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C36E-4168-9055-657EF5AC6BF1}"/>
            </c:ext>
          </c:extLst>
        </c:ser>
        <c:ser>
          <c:idx val="93"/>
          <c:order val="91"/>
          <c:tx>
            <c:v>BHo 15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Daten!$AU$39:$AU$40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Daten!$AV$39:$AV$40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C36E-4168-9055-657EF5AC6BF1}"/>
            </c:ext>
          </c:extLst>
        </c:ser>
        <c:ser>
          <c:idx val="94"/>
          <c:order val="92"/>
          <c:tx>
            <c:v>BHo 16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Daten!$AU$41:$AU$42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Daten!$AV$41:$AV$42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C36E-4168-9055-657EF5AC6BF1}"/>
            </c:ext>
          </c:extLst>
        </c:ser>
        <c:ser>
          <c:idx val="95"/>
          <c:order val="93"/>
          <c:tx>
            <c:v>BHo 17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Daten!$AU$43:$AU$44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Daten!$AV$43:$AV$44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C36E-4168-9055-657EF5AC6BF1}"/>
            </c:ext>
          </c:extLst>
        </c:ser>
        <c:ser>
          <c:idx val="96"/>
          <c:order val="94"/>
          <c:tx>
            <c:v>BHo 18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Daten!$AU$45:$AU$46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Daten!$AV$45:$AV$46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C36E-4168-9055-657EF5AC6BF1}"/>
            </c:ext>
          </c:extLst>
        </c:ser>
        <c:ser>
          <c:idx val="97"/>
          <c:order val="95"/>
          <c:tx>
            <c:v>BHo 19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Daten!$AU$47:$AU$48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Daten!$AV$47:$AV$48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C36E-4168-9055-657EF5AC6BF1}"/>
            </c:ext>
          </c:extLst>
        </c:ser>
        <c:ser>
          <c:idx val="98"/>
          <c:order val="96"/>
          <c:tx>
            <c:v>BHo 20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Daten!$AU$49:$AU$50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Daten!$AV$49:$AV$50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C36E-4168-9055-657EF5AC6BF1}"/>
            </c:ext>
          </c:extLst>
        </c:ser>
        <c:ser>
          <c:idx val="99"/>
          <c:order val="97"/>
          <c:tx>
            <c:v>BHo 21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Daten!$AU$51:$AU$52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Daten!$AV$51:$AV$52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C36E-4168-9055-657EF5AC6BF1}"/>
            </c:ext>
          </c:extLst>
        </c:ser>
        <c:ser>
          <c:idx val="100"/>
          <c:order val="98"/>
          <c:tx>
            <c:v>BHo 22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Daten!$AU$53:$AU$54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Daten!$AV$53:$AV$54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C36E-4168-9055-657EF5AC6BF1}"/>
            </c:ext>
          </c:extLst>
        </c:ser>
        <c:ser>
          <c:idx val="101"/>
          <c:order val="99"/>
          <c:tx>
            <c:v>BHo 23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Daten!$AU$55:$AU$56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Daten!$AV$55:$AV$56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C36E-4168-9055-657EF5AC6BF1}"/>
            </c:ext>
          </c:extLst>
        </c:ser>
        <c:ser>
          <c:idx val="102"/>
          <c:order val="100"/>
          <c:tx>
            <c:v>BHo 24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Daten!$AU$57:$AU$58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Daten!$AV$57:$AV$58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C36E-4168-9055-657EF5AC6BF1}"/>
            </c:ext>
          </c:extLst>
        </c:ser>
        <c:ser>
          <c:idx val="103"/>
          <c:order val="101"/>
          <c:tx>
            <c:v>BHo 25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Daten!$AU$59:$AU$60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Daten!$AV$59:$AV$60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C36E-4168-9055-657EF5AC6BF1}"/>
            </c:ext>
          </c:extLst>
        </c:ser>
        <c:ser>
          <c:idx val="104"/>
          <c:order val="102"/>
          <c:tx>
            <c:v>BHo 26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Daten!$AW$61:$AW$62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Daten!$AX$61:$AX$62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C36E-4168-9055-657EF5AC6BF1}"/>
            </c:ext>
          </c:extLst>
        </c:ser>
        <c:ser>
          <c:idx val="86"/>
          <c:order val="103"/>
          <c:tx>
            <c:v>BHu 1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Daten!$AX$11:$AX$12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Daten!$AY$11:$AY$12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C36E-4168-9055-657EF5AC6BF1}"/>
            </c:ext>
          </c:extLst>
        </c:ser>
        <c:ser>
          <c:idx val="105"/>
          <c:order val="104"/>
          <c:tx>
            <c:v>BHu 2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Daten!$AX$13:$AX$14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Daten!$AY$13:$AY$14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C36E-4168-9055-657EF5AC6BF1}"/>
            </c:ext>
          </c:extLst>
        </c:ser>
        <c:ser>
          <c:idx val="106"/>
          <c:order val="105"/>
          <c:tx>
            <c:v>BHu 3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Daten!$AX$15:$AX$16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Daten!$AY$15:$AY$16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C36E-4168-9055-657EF5AC6BF1}"/>
            </c:ext>
          </c:extLst>
        </c:ser>
        <c:ser>
          <c:idx val="107"/>
          <c:order val="106"/>
          <c:tx>
            <c:v>BHu 4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Daten!$AX$17:$AX$18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Daten!$AY$17:$AY$18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C36E-4168-9055-657EF5AC6BF1}"/>
            </c:ext>
          </c:extLst>
        </c:ser>
        <c:ser>
          <c:idx val="108"/>
          <c:order val="107"/>
          <c:tx>
            <c:v>BHu 5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Daten!$AX$19:$AX$20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Daten!$AY$19:$AY$20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C36E-4168-9055-657EF5AC6BF1}"/>
            </c:ext>
          </c:extLst>
        </c:ser>
        <c:ser>
          <c:idx val="109"/>
          <c:order val="108"/>
          <c:tx>
            <c:v>BHu 6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Daten!$AX$21:$AX$22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Daten!$AY$21:$AY$22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C36E-4168-9055-657EF5AC6BF1}"/>
            </c:ext>
          </c:extLst>
        </c:ser>
        <c:ser>
          <c:idx val="110"/>
          <c:order val="109"/>
          <c:tx>
            <c:v>BHu 7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Daten!$AX$23:$AX$24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Daten!$AY$23:$AY$24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C36E-4168-9055-657EF5AC6BF1}"/>
            </c:ext>
          </c:extLst>
        </c:ser>
        <c:ser>
          <c:idx val="111"/>
          <c:order val="110"/>
          <c:tx>
            <c:v>BHu 8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Daten!$AX$25:$AX$26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Daten!$AY$25:$AY$26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C36E-4168-9055-657EF5AC6BF1}"/>
            </c:ext>
          </c:extLst>
        </c:ser>
        <c:ser>
          <c:idx val="112"/>
          <c:order val="111"/>
          <c:tx>
            <c:v>BHu 9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Daten!$AX$27:$AX$28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Daten!$AY$27:$AY$28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C36E-4168-9055-657EF5AC6BF1}"/>
            </c:ext>
          </c:extLst>
        </c:ser>
        <c:ser>
          <c:idx val="113"/>
          <c:order val="112"/>
          <c:tx>
            <c:v>BHu 10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Daten!$AX$29:$AX$30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Daten!$AY$29:$AY$30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C36E-4168-9055-657EF5AC6BF1}"/>
            </c:ext>
          </c:extLst>
        </c:ser>
        <c:ser>
          <c:idx val="114"/>
          <c:order val="113"/>
          <c:tx>
            <c:v>BHu 11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Daten!$AX$31:$AX$32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Daten!$AY$31:$AY$32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C36E-4168-9055-657EF5AC6BF1}"/>
            </c:ext>
          </c:extLst>
        </c:ser>
        <c:ser>
          <c:idx val="115"/>
          <c:order val="114"/>
          <c:tx>
            <c:v>BHu 12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Daten!$AX$33:$AX$34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Daten!$AY$33:$AY$34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C36E-4168-9055-657EF5AC6BF1}"/>
            </c:ext>
          </c:extLst>
        </c:ser>
        <c:ser>
          <c:idx val="116"/>
          <c:order val="115"/>
          <c:tx>
            <c:v>BHu 13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Daten!$AX$35:$AX$36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Daten!$AY$35:$AY$36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C36E-4168-9055-657EF5AC6BF1}"/>
            </c:ext>
          </c:extLst>
        </c:ser>
        <c:ser>
          <c:idx val="117"/>
          <c:order val="116"/>
          <c:tx>
            <c:v>BHu 14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Daten!$AX$37:$AX$38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Daten!$AY$37:$AY$38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C36E-4168-9055-657EF5AC6BF1}"/>
            </c:ext>
          </c:extLst>
        </c:ser>
        <c:ser>
          <c:idx val="118"/>
          <c:order val="117"/>
          <c:tx>
            <c:v>BHu 15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Daten!$AX$39:$AX$40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Daten!$AY$39:$AY$40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C36E-4168-9055-657EF5AC6BF1}"/>
            </c:ext>
          </c:extLst>
        </c:ser>
        <c:ser>
          <c:idx val="119"/>
          <c:order val="118"/>
          <c:tx>
            <c:v>BHu 16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Daten!$AX$41:$AX$42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Daten!$AY$41:$AY$42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C36E-4168-9055-657EF5AC6BF1}"/>
            </c:ext>
          </c:extLst>
        </c:ser>
        <c:ser>
          <c:idx val="120"/>
          <c:order val="119"/>
          <c:tx>
            <c:v>BHu 17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Daten!$AX$43:$AX$44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Daten!$AY$43:$AY$44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C36E-4168-9055-657EF5AC6BF1}"/>
            </c:ext>
          </c:extLst>
        </c:ser>
        <c:ser>
          <c:idx val="121"/>
          <c:order val="120"/>
          <c:tx>
            <c:v>BHu 18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Daten!$AX$45:$AX$46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Daten!$AY$45:$AY$46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C36E-4168-9055-657EF5AC6BF1}"/>
            </c:ext>
          </c:extLst>
        </c:ser>
        <c:ser>
          <c:idx val="122"/>
          <c:order val="121"/>
          <c:tx>
            <c:v>BHu 19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Daten!$AX$47:$AX$48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Daten!$AY$47:$AY$48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C36E-4168-9055-657EF5AC6BF1}"/>
            </c:ext>
          </c:extLst>
        </c:ser>
        <c:ser>
          <c:idx val="123"/>
          <c:order val="122"/>
          <c:tx>
            <c:v>BHu 20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Daten!$AX$49:$AX$50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Daten!$AY$49:$AY$50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C36E-4168-9055-657EF5AC6BF1}"/>
            </c:ext>
          </c:extLst>
        </c:ser>
        <c:ser>
          <c:idx val="124"/>
          <c:order val="123"/>
          <c:tx>
            <c:v>BHu 21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Daten!$AX$51:$AX$52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Daten!$AY$51:$AY$52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C36E-4168-9055-657EF5AC6BF1}"/>
            </c:ext>
          </c:extLst>
        </c:ser>
        <c:ser>
          <c:idx val="125"/>
          <c:order val="124"/>
          <c:tx>
            <c:v>BHu 22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Daten!$AX$53:$AX$54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Daten!$AY$53:$AY$54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C36E-4168-9055-657EF5AC6BF1}"/>
            </c:ext>
          </c:extLst>
        </c:ser>
        <c:ser>
          <c:idx val="126"/>
          <c:order val="125"/>
          <c:tx>
            <c:v>BHu 23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Daten!$AX$55:$AX$56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Daten!$AY$55:$AY$56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C36E-4168-9055-657EF5AC6BF1}"/>
            </c:ext>
          </c:extLst>
        </c:ser>
        <c:ser>
          <c:idx val="127"/>
          <c:order val="126"/>
          <c:tx>
            <c:v>BHu 24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Daten!$AX$57:$AX$58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Daten!$AY$57:$AY$58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C36E-4168-9055-657EF5AC6BF1}"/>
            </c:ext>
          </c:extLst>
        </c:ser>
        <c:ser>
          <c:idx val="128"/>
          <c:order val="127"/>
          <c:tx>
            <c:v>BHu 25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Daten!$AX$59:$AX$60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Daten!$AY$59:$AY$60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C36E-4168-9055-657EF5AC6BF1}"/>
            </c:ext>
          </c:extLst>
        </c:ser>
        <c:ser>
          <c:idx val="129"/>
          <c:order val="128"/>
          <c:tx>
            <c:v>BHu 26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Daten!$AZ$61:$AZ$62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Daten!$BA$61:$BA$62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C36E-4168-9055-657EF5AC6BF1}"/>
            </c:ext>
          </c:extLst>
        </c:ser>
        <c:ser>
          <c:idx val="130"/>
          <c:order val="130"/>
          <c:tx>
            <c:v>AR-1</c:v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Daten!$AM$1:$AM$2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Daten!$AN$1:$AN$2</c:f>
              <c:numCache>
                <c:formatCode>0.000</c:formatCode>
                <c:ptCount val="2"/>
                <c:pt idx="0">
                  <c:v>0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2F-4C6B-967A-0BF65D2A26D5}"/>
            </c:ext>
          </c:extLst>
        </c:ser>
        <c:ser>
          <c:idx val="131"/>
          <c:order val="131"/>
          <c:tx>
            <c:v>AR-2</c:v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Daten!$AM$3:$AM$4</c:f>
              <c:numCache>
                <c:formatCode>0.000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Daten!$AN$3:$AN$4</c:f>
              <c:numCache>
                <c:formatCode>0.000</c:formatCode>
                <c:ptCount val="2"/>
                <c:pt idx="0">
                  <c:v>4.75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2F-4C6B-967A-0BF65D2A26D5}"/>
            </c:ext>
          </c:extLst>
        </c:ser>
        <c:ser>
          <c:idx val="132"/>
          <c:order val="132"/>
          <c:tx>
            <c:v>G-1</c:v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Daten!$AM$5:$AM$6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Daten!$AN$5:$AN$6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2F-4C6B-967A-0BF65D2A26D5}"/>
            </c:ext>
          </c:extLst>
        </c:ser>
        <c:ser>
          <c:idx val="133"/>
          <c:order val="133"/>
          <c:tx>
            <c:v>G-2</c:v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Daten!$AM$7:$AM$8</c:f>
              <c:numCache>
                <c:formatCode>0.000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Daten!$AN$7:$AN$8</c:f>
              <c:numCache>
                <c:formatCode>0.000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2F-4C6B-967A-0BF65D2A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182168"/>
        <c:axId val="51618282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29"/>
                <c:tx>
                  <c:v>Decke</c:v>
                </c:tx>
                <c:spPr>
                  <a:ln w="31750" cap="rnd">
                    <a:solidFill>
                      <a:schemeClr val="accent6">
                        <a:lumMod val="7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Daten!$AI$2:$AI$6</c15:sqref>
                        </c15:formulaRef>
                      </c:ext>
                    </c:extLst>
                    <c:numCache>
                      <c:formatCode>0.000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11</c:v>
                      </c:pt>
                      <c:pt idx="3">
                        <c:v>11</c:v>
                      </c:pt>
                      <c:pt idx="4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Daten!$AJ$2:$AJ$6</c15:sqref>
                        </c15:formulaRef>
                      </c:ext>
                    </c:extLst>
                    <c:numCache>
                      <c:formatCode>0.000</c:formatCode>
                      <c:ptCount val="5"/>
                      <c:pt idx="0">
                        <c:v>0</c:v>
                      </c:pt>
                      <c:pt idx="1">
                        <c:v>4.75</c:v>
                      </c:pt>
                      <c:pt idx="2">
                        <c:v>4.75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C36E-4168-9055-657EF5AC6BF1}"/>
                  </c:ext>
                </c:extLst>
              </c15:ser>
            </c15:filteredScatterSeries>
          </c:ext>
        </c:extLst>
      </c:scatterChart>
      <c:valAx>
        <c:axId val="5161821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182824"/>
        <c:crosses val="autoZero"/>
        <c:crossBetween val="midCat"/>
        <c:majorUnit val="1"/>
      </c:valAx>
      <c:valAx>
        <c:axId val="516182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1821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394607</xdr:colOff>
      <xdr:row>0</xdr:row>
      <xdr:rowOff>81643</xdr:rowOff>
    </xdr:from>
    <xdr:to>
      <xdr:col>32</xdr:col>
      <xdr:colOff>721178</xdr:colOff>
      <xdr:row>16</xdr:row>
      <xdr:rowOff>108857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C98341C-7BA7-4BD1-BE3B-6EF607BEA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336176</xdr:colOff>
      <xdr:row>27</xdr:row>
      <xdr:rowOff>56030</xdr:rowOff>
    </xdr:from>
    <xdr:to>
      <xdr:col>10</xdr:col>
      <xdr:colOff>123264</xdr:colOff>
      <xdr:row>44</xdr:row>
      <xdr:rowOff>128068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9321BE5-3CF2-409E-978C-E594B4BDF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147247</xdr:colOff>
      <xdr:row>0</xdr:row>
      <xdr:rowOff>72279</xdr:rowOff>
    </xdr:from>
    <xdr:to>
      <xdr:col>7</xdr:col>
      <xdr:colOff>414844</xdr:colOff>
      <xdr:row>0</xdr:row>
      <xdr:rowOff>192943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AE0E45D-180C-DC92-BF51-0D224D458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682" y="72279"/>
          <a:ext cx="2490844" cy="12066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0.4084</cdr:x>
      <cdr:y>0</cdr:y>
    </cdr:from>
    <cdr:to>
      <cdr:x>0.59491</cdr:x>
      <cdr:y>0.08367</cdr:y>
    </cdr:to>
    <cdr:grpSp>
      <cdr:nvGrpSpPr>
        <cdr:cNvPr id="2" name="Gruppieren 1">
          <a:extLst xmlns:a="http://schemas.openxmlformats.org/drawingml/2006/main">
            <a:ext uri="{FF2B5EF4-FFF2-40B4-BE49-F238E27FC236}">
              <a16:creationId xmlns:a16="http://schemas.microsoft.com/office/drawing/2014/main" id="{9FFFA233-CF6B-CBD0-A834-5671269AF7D1}"/>
            </a:ext>
          </a:extLst>
        </cdr:cNvPr>
        <cdr:cNvGrpSpPr/>
      </cdr:nvGrpSpPr>
      <cdr:grpSpPr>
        <a:xfrm xmlns:a="http://schemas.openxmlformats.org/drawingml/2006/main">
          <a:off x="2155523" y="0"/>
          <a:ext cx="984394" cy="276993"/>
          <a:chOff x="3013788" y="3496522"/>
          <a:chExt cx="990698" cy="276999"/>
        </a:xfrm>
      </cdr:grpSpPr>
      <cdr:sp macro="" textlink="">
        <cdr:nvSpPr>
          <cdr:cNvPr id="3" name="Textfeld 6">
            <a:extLst xmlns:a="http://schemas.openxmlformats.org/drawingml/2006/main">
              <a:ext uri="{FF2B5EF4-FFF2-40B4-BE49-F238E27FC236}">
                <a16:creationId xmlns:a16="http://schemas.microsoft.com/office/drawing/2014/main" id="{48847497-89C5-D5C5-8DDE-A4CF0E4DFD87}"/>
              </a:ext>
            </a:extLst>
          </cdr:cNvPr>
          <cdr:cNvSpPr txBox="1"/>
        </cdr:nvSpPr>
        <cdr:spPr>
          <a:xfrm xmlns:a="http://schemas.openxmlformats.org/drawingml/2006/main">
            <a:off x="3526293" y="3496522"/>
            <a:ext cx="478193" cy="27699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>
            <a:spAutoFit/>
          </a:bodyPr>
          <a:lstStyle xmlns:a="http://schemas.openxmlformats.org/drawingml/2006/main"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1200" dirty="0" err="1">
                <a:solidFill>
                  <a:schemeClr val="tx1"/>
                </a:solidFill>
              </a:rPr>
              <a:t>q</a:t>
            </a:r>
            <a:r>
              <a:rPr lang="de-DE" sz="1200" baseline="-25000" dirty="0" err="1">
                <a:solidFill>
                  <a:schemeClr val="tx1"/>
                </a:solidFill>
              </a:rPr>
              <a:t>oben</a:t>
            </a:r>
            <a:endParaRPr lang="de-DE" sz="1200" dirty="0"/>
          </a:p>
        </cdr:txBody>
      </cdr:sp>
      <cdr:cxnSp macro="">
        <cdr:nvCxnSpPr>
          <cdr:cNvPr id="4" name="Gerade Verbindung mit Pfeil 3">
            <a:extLst xmlns:a="http://schemas.openxmlformats.org/drawingml/2006/main">
              <a:ext uri="{FF2B5EF4-FFF2-40B4-BE49-F238E27FC236}">
                <a16:creationId xmlns:a16="http://schemas.microsoft.com/office/drawing/2014/main" id="{2728C9C5-CBC4-1EEE-12A4-5756E7AD446E}"/>
              </a:ext>
            </a:extLst>
          </cdr:cNvPr>
          <cdr:cNvCxnSpPr/>
        </cdr:nvCxnSpPr>
        <cdr:spPr>
          <a:xfrm xmlns:a="http://schemas.openxmlformats.org/drawingml/2006/main">
            <a:off x="3013788" y="3573624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Gerade Verbindung mit Pfeil 4">
            <a:extLst xmlns:a="http://schemas.openxmlformats.org/drawingml/2006/main">
              <a:ext uri="{FF2B5EF4-FFF2-40B4-BE49-F238E27FC236}">
                <a16:creationId xmlns:a16="http://schemas.microsoft.com/office/drawing/2014/main" id="{6911E5B2-9D23-CAF5-D890-7A964EE0C698}"/>
              </a:ext>
            </a:extLst>
          </cdr:cNvPr>
          <cdr:cNvCxnSpPr/>
        </cdr:nvCxnSpPr>
        <cdr:spPr>
          <a:xfrm xmlns:a="http://schemas.openxmlformats.org/drawingml/2006/main">
            <a:off x="3132850" y="3573624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Gerade Verbindung mit Pfeil 5">
            <a:extLst xmlns:a="http://schemas.openxmlformats.org/drawingml/2006/main">
              <a:ext uri="{FF2B5EF4-FFF2-40B4-BE49-F238E27FC236}">
                <a16:creationId xmlns:a16="http://schemas.microsoft.com/office/drawing/2014/main" id="{986EB075-BACA-E3E3-8630-64FF0CCF7B96}"/>
              </a:ext>
            </a:extLst>
          </cdr:cNvPr>
          <cdr:cNvCxnSpPr/>
        </cdr:nvCxnSpPr>
        <cdr:spPr>
          <a:xfrm xmlns:a="http://schemas.openxmlformats.org/drawingml/2006/main">
            <a:off x="3251912" y="3573624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Gerade Verbindung mit Pfeil 6">
            <a:extLst xmlns:a="http://schemas.openxmlformats.org/drawingml/2006/main">
              <a:ext uri="{FF2B5EF4-FFF2-40B4-BE49-F238E27FC236}">
                <a16:creationId xmlns:a16="http://schemas.microsoft.com/office/drawing/2014/main" id="{2416CEBD-9736-D095-3943-31A6E316A1AF}"/>
              </a:ext>
            </a:extLst>
          </cdr:cNvPr>
          <cdr:cNvCxnSpPr/>
        </cdr:nvCxnSpPr>
        <cdr:spPr>
          <a:xfrm xmlns:a="http://schemas.openxmlformats.org/drawingml/2006/main">
            <a:off x="3370974" y="3573624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 Verbindung mit Pfeil 7">
            <a:extLst xmlns:a="http://schemas.openxmlformats.org/drawingml/2006/main">
              <a:ext uri="{FF2B5EF4-FFF2-40B4-BE49-F238E27FC236}">
                <a16:creationId xmlns:a16="http://schemas.microsoft.com/office/drawing/2014/main" id="{1688790D-A2DA-CF02-A558-E54AF68C2EE6}"/>
              </a:ext>
            </a:extLst>
          </cdr:cNvPr>
          <cdr:cNvCxnSpPr/>
        </cdr:nvCxnSpPr>
        <cdr:spPr>
          <a:xfrm xmlns:a="http://schemas.openxmlformats.org/drawingml/2006/main">
            <a:off x="3490036" y="3573624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0.39601</cdr:x>
      <cdr:y>0.91633</cdr:y>
    </cdr:from>
    <cdr:to>
      <cdr:x>0.60266</cdr:x>
      <cdr:y>1</cdr:y>
    </cdr:to>
    <cdr:grpSp>
      <cdr:nvGrpSpPr>
        <cdr:cNvPr id="16" name="Gruppieren 15">
          <a:extLst xmlns:a="http://schemas.openxmlformats.org/drawingml/2006/main">
            <a:ext uri="{FF2B5EF4-FFF2-40B4-BE49-F238E27FC236}">
              <a16:creationId xmlns:a16="http://schemas.microsoft.com/office/drawing/2014/main" id="{C3319F34-E9EA-0CA6-3523-3267323FB865}"/>
            </a:ext>
          </a:extLst>
        </cdr:cNvPr>
        <cdr:cNvGrpSpPr/>
      </cdr:nvGrpSpPr>
      <cdr:grpSpPr>
        <a:xfrm xmlns:a="http://schemas.openxmlformats.org/drawingml/2006/main">
          <a:off x="2090129" y="3033545"/>
          <a:ext cx="1090692" cy="276993"/>
          <a:chOff x="3214688" y="4247233"/>
          <a:chExt cx="1097668" cy="276999"/>
        </a:xfrm>
      </cdr:grpSpPr>
      <cdr:sp macro="" textlink="">
        <cdr:nvSpPr>
          <cdr:cNvPr id="17" name="Rechteck 16">
            <a:extLst xmlns:a="http://schemas.openxmlformats.org/drawingml/2006/main">
              <a:ext uri="{FF2B5EF4-FFF2-40B4-BE49-F238E27FC236}">
                <a16:creationId xmlns:a16="http://schemas.microsoft.com/office/drawing/2014/main" id="{5F0F8D89-988E-5770-343A-2DA83AA7AEC9}"/>
              </a:ext>
            </a:extLst>
          </cdr:cNvPr>
          <cdr:cNvSpPr/>
        </cdr:nvSpPr>
        <cdr:spPr>
          <a:xfrm xmlns:a="http://schemas.openxmlformats.org/drawingml/2006/main">
            <a:off x="3214688" y="4324335"/>
            <a:ext cx="1000123" cy="16795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chemeClr val="bg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endParaRPr lang="de-DE"/>
          </a:p>
        </cdr:txBody>
      </cdr:sp>
      <cdr:sp macro="" textlink="">
        <cdr:nvSpPr>
          <cdr:cNvPr id="18" name="Textfeld 20">
            <a:extLst xmlns:a="http://schemas.openxmlformats.org/drawingml/2006/main">
              <a:ext uri="{FF2B5EF4-FFF2-40B4-BE49-F238E27FC236}">
                <a16:creationId xmlns:a16="http://schemas.microsoft.com/office/drawing/2014/main" id="{F82CC34B-63A9-F97B-CDF8-880943353C26}"/>
              </a:ext>
            </a:extLst>
          </cdr:cNvPr>
          <cdr:cNvSpPr txBox="1"/>
        </cdr:nvSpPr>
        <cdr:spPr>
          <a:xfrm xmlns:a="http://schemas.openxmlformats.org/drawingml/2006/main">
            <a:off x="3782545" y="4247233"/>
            <a:ext cx="529811" cy="27699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>
            <a:spAutoFit/>
          </a:bodyPr>
          <a:lstStyle xmlns:a="http://schemas.openxmlformats.org/drawingml/2006/main"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1200" dirty="0" err="1">
                <a:solidFill>
                  <a:schemeClr val="tx1"/>
                </a:solidFill>
              </a:rPr>
              <a:t>q</a:t>
            </a:r>
            <a:r>
              <a:rPr lang="de-DE" sz="1200" baseline="-25000" dirty="0" err="1">
                <a:solidFill>
                  <a:schemeClr val="tx1"/>
                </a:solidFill>
              </a:rPr>
              <a:t>unten</a:t>
            </a:r>
            <a:endParaRPr lang="de-DE" sz="1200" dirty="0"/>
          </a:p>
        </cdr:txBody>
      </cdr:sp>
      <cdr:cxnSp macro="">
        <cdr:nvCxnSpPr>
          <cdr:cNvPr id="19" name="Gerade Verbindung mit Pfeil 18">
            <a:extLst xmlns:a="http://schemas.openxmlformats.org/drawingml/2006/main">
              <a:ext uri="{FF2B5EF4-FFF2-40B4-BE49-F238E27FC236}">
                <a16:creationId xmlns:a16="http://schemas.microsoft.com/office/drawing/2014/main" id="{FC92E302-ECB1-F8EF-05D7-D418C2FB1D06}"/>
              </a:ext>
            </a:extLst>
          </cdr:cNvPr>
          <cdr:cNvCxnSpPr/>
        </cdr:nvCxnSpPr>
        <cdr:spPr>
          <a:xfrm xmlns:a="http://schemas.openxmlformats.org/drawingml/2006/main">
            <a:off x="3270040" y="4324335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0" name="Gerade Verbindung mit Pfeil 19">
            <a:extLst xmlns:a="http://schemas.openxmlformats.org/drawingml/2006/main">
              <a:ext uri="{FF2B5EF4-FFF2-40B4-BE49-F238E27FC236}">
                <a16:creationId xmlns:a16="http://schemas.microsoft.com/office/drawing/2014/main" id="{0221853D-B3CA-835F-13EF-7DC16AC9D4E9}"/>
              </a:ext>
            </a:extLst>
          </cdr:cNvPr>
          <cdr:cNvCxnSpPr/>
        </cdr:nvCxnSpPr>
        <cdr:spPr>
          <a:xfrm xmlns:a="http://schemas.openxmlformats.org/drawingml/2006/main">
            <a:off x="3389102" y="4324335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1" name="Gerade Verbindung mit Pfeil 20">
            <a:extLst xmlns:a="http://schemas.openxmlformats.org/drawingml/2006/main">
              <a:ext uri="{FF2B5EF4-FFF2-40B4-BE49-F238E27FC236}">
                <a16:creationId xmlns:a16="http://schemas.microsoft.com/office/drawing/2014/main" id="{AB35562D-A953-8C25-B884-0E507F4041EF}"/>
              </a:ext>
            </a:extLst>
          </cdr:cNvPr>
          <cdr:cNvCxnSpPr/>
        </cdr:nvCxnSpPr>
        <cdr:spPr>
          <a:xfrm xmlns:a="http://schemas.openxmlformats.org/drawingml/2006/main">
            <a:off x="3508164" y="4324335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2" name="Gerade Verbindung mit Pfeil 21">
            <a:extLst xmlns:a="http://schemas.openxmlformats.org/drawingml/2006/main">
              <a:ext uri="{FF2B5EF4-FFF2-40B4-BE49-F238E27FC236}">
                <a16:creationId xmlns:a16="http://schemas.microsoft.com/office/drawing/2014/main" id="{6CB01C3A-3F5C-1935-5FCE-CDD6B86CE31A}"/>
              </a:ext>
            </a:extLst>
          </cdr:cNvPr>
          <cdr:cNvCxnSpPr/>
        </cdr:nvCxnSpPr>
        <cdr:spPr>
          <a:xfrm xmlns:a="http://schemas.openxmlformats.org/drawingml/2006/main">
            <a:off x="3627226" y="4324335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3" name="Gerade Verbindung mit Pfeil 22">
            <a:extLst xmlns:a="http://schemas.openxmlformats.org/drawingml/2006/main">
              <a:ext uri="{FF2B5EF4-FFF2-40B4-BE49-F238E27FC236}">
                <a16:creationId xmlns:a16="http://schemas.microsoft.com/office/drawing/2014/main" id="{AEB26823-84D6-4D81-5E5A-38DB01B6AE2D}"/>
              </a:ext>
            </a:extLst>
          </cdr:cNvPr>
          <cdr:cNvCxnSpPr/>
        </cdr:nvCxnSpPr>
        <cdr:spPr>
          <a:xfrm xmlns:a="http://schemas.openxmlformats.org/drawingml/2006/main">
            <a:off x="3746288" y="4324335"/>
            <a:ext cx="0" cy="167952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7030A0"/>
            </a:solidFill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437478</xdr:colOff>
      <xdr:row>11</xdr:row>
      <xdr:rowOff>125169</xdr:rowOff>
    </xdr:from>
    <xdr:to>
      <xdr:col>5</xdr:col>
      <xdr:colOff>0</xdr:colOff>
      <xdr:row>13</xdr:row>
      <xdr:rowOff>162989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Object 7">
              <a:extLst>
                <a:ext uri="{FF2B5EF4-FFF2-40B4-BE49-F238E27FC236}">
                  <a16:creationId xmlns:a16="http://schemas.microsoft.com/office/drawing/2014/main" id="{AE50926D-B8CB-4D06-3240-0FC28A9CCB3B}"/>
                </a:ext>
              </a:extLst>
            </xdr:cNvPr>
            <xdr:cNvSpPr txBox="1"/>
          </xdr:nvSpPr>
          <xdr:spPr>
            <a:xfrm>
              <a:off x="1542378" y="2373069"/>
              <a:ext cx="1219872" cy="49502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0,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𝑇𝑎𝑓𝑒𝑙</m:t>
                            </m:r>
                          </m:sub>
                        </m:sSub>
                      </m:den>
                    </m:f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5" name="Object 7">
              <a:extLst>
                <a:ext uri="{FF2B5EF4-FFF2-40B4-BE49-F238E27FC236}">
                  <a16:creationId xmlns:a16="http://schemas.microsoft.com/office/drawing/2014/main" id="{AE50926D-B8CB-4D06-3240-0FC28A9CCB3B}"/>
                </a:ext>
              </a:extLst>
            </xdr:cNvPr>
            <xdr:cNvSpPr txBox="1"/>
          </xdr:nvSpPr>
          <xdr:spPr>
            <a:xfrm>
              <a:off x="1542378" y="2373069"/>
              <a:ext cx="1219872" cy="49502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𝑠_(0,𝐴,𝑑)=𝑉_(𝐴,𝑑)/𝐻_𝑇𝑎𝑓𝑒𝑙 =</a:t>
              </a:r>
              <a:endParaRPr lang="de-DE"/>
            </a:p>
          </xdr:txBody>
        </xdr:sp>
      </mc:Fallback>
    </mc:AlternateContent>
    <xdr:clientData/>
  </xdr:twoCellAnchor>
  <xdr:twoCellAnchor>
    <xdr:from>
      <xdr:col>1</xdr:col>
      <xdr:colOff>354662</xdr:colOff>
      <xdr:row>5</xdr:row>
      <xdr:rowOff>150271</xdr:rowOff>
    </xdr:from>
    <xdr:to>
      <xdr:col>5</xdr:col>
      <xdr:colOff>56026</xdr:colOff>
      <xdr:row>7</xdr:row>
      <xdr:rowOff>125806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4DE369DD-4240-F632-F783-F6F2892ECB45}"/>
                </a:ext>
              </a:extLst>
            </xdr:cNvPr>
            <xdr:cNvSpPr txBox="1"/>
          </xdr:nvSpPr>
          <xdr:spPr>
            <a:xfrm>
              <a:off x="903750" y="912271"/>
              <a:ext cx="1897717" cy="42377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0,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𝐵h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𝑜𝑏𝑒𝑛</m:t>
                        </m:r>
                      </m:sub>
                    </m:sSub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𝑞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𝑜𝑏𝑒𝑛</m:t>
                            </m:r>
                          </m:sub>
                        </m:sSub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·</m:t>
                        </m:r>
                        <m:sSub>
                          <m:sSubPr>
                            <m:ctrlP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𝐵h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𝐵h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𝑜</m:t>
                            </m:r>
                          </m:sub>
                        </m:sSub>
                      </m:den>
                    </m:f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4DE369DD-4240-F632-F783-F6F2892ECB45}"/>
                </a:ext>
              </a:extLst>
            </xdr:cNvPr>
            <xdr:cNvSpPr txBox="1"/>
          </xdr:nvSpPr>
          <xdr:spPr>
            <a:xfrm>
              <a:off x="903750" y="912271"/>
              <a:ext cx="1897717" cy="42377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𝑠_(0,𝐵ℎ,𝑑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,𝑜𝑏𝑒𝑛)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=(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𝑞_(𝑑,𝑜𝑏𝑒𝑛)·𝑎_𝐵ℎ)/𝐿_(𝐵ℎ,𝑜) 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endParaRPr lang="de-DE"/>
            </a:p>
          </xdr:txBody>
        </xdr:sp>
      </mc:Fallback>
    </mc:AlternateContent>
    <xdr:clientData/>
  </xdr:twoCellAnchor>
  <xdr:twoCellAnchor>
    <xdr:from>
      <xdr:col>1</xdr:col>
      <xdr:colOff>264455</xdr:colOff>
      <xdr:row>7</xdr:row>
      <xdr:rowOff>109482</xdr:rowOff>
    </xdr:from>
    <xdr:to>
      <xdr:col>5</xdr:col>
      <xdr:colOff>67234</xdr:colOff>
      <xdr:row>9</xdr:row>
      <xdr:rowOff>118634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Object 4">
              <a:extLst>
                <a:ext uri="{FF2B5EF4-FFF2-40B4-BE49-F238E27FC236}">
                  <a16:creationId xmlns:a16="http://schemas.microsoft.com/office/drawing/2014/main" id="{2BD12C79-A5F7-4402-A6E6-2BF4EABE4967}"/>
                </a:ext>
              </a:extLst>
            </xdr:cNvPr>
            <xdr:cNvSpPr txBox="1"/>
          </xdr:nvSpPr>
          <xdr:spPr>
            <a:xfrm>
              <a:off x="813543" y="1353335"/>
              <a:ext cx="1999132" cy="42377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0,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𝐵h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𝑢𝑛𝑡𝑒𝑛</m:t>
                        </m:r>
                      </m:sub>
                    </m:sSub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𝑞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𝑢𝑛𝑡𝑒𝑛</m:t>
                            </m:r>
                          </m:sub>
                        </m:sSub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·</m:t>
                        </m:r>
                        <m:sSub>
                          <m:sSubPr>
                            <m:ctrlP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𝐵h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𝐵h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𝑢</m:t>
                            </m:r>
                          </m:sub>
                        </m:sSub>
                      </m:den>
                    </m:f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8" name="Object 4">
              <a:extLst>
                <a:ext uri="{FF2B5EF4-FFF2-40B4-BE49-F238E27FC236}">
                  <a16:creationId xmlns:a16="http://schemas.microsoft.com/office/drawing/2014/main" id="{2BD12C79-A5F7-4402-A6E6-2BF4EABE4967}"/>
                </a:ext>
              </a:extLst>
            </xdr:cNvPr>
            <xdr:cNvSpPr txBox="1"/>
          </xdr:nvSpPr>
          <xdr:spPr>
            <a:xfrm>
              <a:off x="813543" y="1353335"/>
              <a:ext cx="1999132" cy="42377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𝑠_(0,𝐵ℎ,𝑑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,𝑢𝑛𝑡𝑒𝑛)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=(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𝑞_(𝑑,𝑢𝑛𝑡𝑒𝑛)</a:t>
              </a:r>
              <a:r>
                <a:rPr lang="de-DE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·</a:t>
              </a:r>
              <a:r>
                <a:rPr lang="de-DE" sz="1100" b="0" i="0">
                  <a:effectLst/>
                  <a:latin typeface="+mn-lt"/>
                  <a:ea typeface="+mn-ea"/>
                  <a:cs typeface="+mn-cs"/>
                </a:rPr>
                <a:t>𝑎_𝐵ℎ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𝐿_(𝐵ℎ,𝑢) 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endParaRPr lang="de-DE"/>
            </a:p>
          </xdr:txBody>
        </xdr:sp>
      </mc:Fallback>
    </mc:AlternateContent>
    <xdr:clientData/>
  </xdr:twoCellAnchor>
  <xdr:twoCellAnchor>
    <xdr:from>
      <xdr:col>0</xdr:col>
      <xdr:colOff>409798</xdr:colOff>
      <xdr:row>17</xdr:row>
      <xdr:rowOff>118220</xdr:rowOff>
    </xdr:from>
    <xdr:to>
      <xdr:col>5</xdr:col>
      <xdr:colOff>0</xdr:colOff>
      <xdr:row>19</xdr:row>
      <xdr:rowOff>126905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Object 7">
              <a:extLst>
                <a:ext uri="{FF2B5EF4-FFF2-40B4-BE49-F238E27FC236}">
                  <a16:creationId xmlns:a16="http://schemas.microsoft.com/office/drawing/2014/main" id="{B8144896-779F-40CD-ACEE-B8C2FA5A8BA4}"/>
                </a:ext>
              </a:extLst>
            </xdr:cNvPr>
            <xdr:cNvSpPr txBox="1"/>
          </xdr:nvSpPr>
          <xdr:spPr>
            <a:xfrm>
              <a:off x="409798" y="3435161"/>
              <a:ext cx="2335643" cy="45692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90,</m:t>
                            </m:r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𝑞</m:t>
                            </m:r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=</m:t>
                        </m:r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e>
                      <m:sub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𝑜𝑏𝑒𝑛</m:t>
                        </m:r>
                      </m:sub>
                    </m:sSub>
                    <m:r>
                      <a:rPr lang="de-DE" sz="1100" b="0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e>
                      <m:sub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sub>
                    </m:sSub>
                    <m:r>
                      <a:rPr lang="de-DE" sz="1100" b="0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𝑜𝑏𝑒𝑟h𝑎𝑙𝑏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𝑇𝑎𝑓𝑒𝑙</m:t>
                            </m:r>
                          </m:sub>
                        </m:sSub>
                      </m:den>
                    </m:f>
                    <m:r>
                      <a:rPr lang="de-DE" sz="1100" b="0" i="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9" name="Object 7">
              <a:extLst>
                <a:ext uri="{FF2B5EF4-FFF2-40B4-BE49-F238E27FC236}">
                  <a16:creationId xmlns:a16="http://schemas.microsoft.com/office/drawing/2014/main" id="{B8144896-779F-40CD-ACEE-B8C2FA5A8BA4}"/>
                </a:ext>
              </a:extLst>
            </xdr:cNvPr>
            <xdr:cNvSpPr txBox="1"/>
          </xdr:nvSpPr>
          <xdr:spPr>
            <a:xfrm>
              <a:off x="409798" y="3435161"/>
              <a:ext cx="2335643" cy="45692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de-DE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𝑠_(90,𝑞,𝑑)  =𝑞〗_(𝑑,𝑜𝑏𝑒𝑛)−𝑞_𝑑·𝐻_𝑜𝑏𝑒𝑟ℎ𝑎𝑙𝑏/𝐻_𝑇𝑎𝑓𝑒𝑙 =</a:t>
              </a:r>
              <a:endParaRPr lang="de-DE"/>
            </a:p>
          </xdr:txBody>
        </xdr:sp>
      </mc:Fallback>
    </mc:AlternateContent>
    <xdr:clientData/>
  </xdr:twoCellAnchor>
  <xdr:twoCellAnchor>
    <xdr:from>
      <xdr:col>1</xdr:col>
      <xdr:colOff>190499</xdr:colOff>
      <xdr:row>23</xdr:row>
      <xdr:rowOff>136635</xdr:rowOff>
    </xdr:from>
    <xdr:to>
      <xdr:col>4</xdr:col>
      <xdr:colOff>542924</xdr:colOff>
      <xdr:row>25</xdr:row>
      <xdr:rowOff>139048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7">
              <a:extLst>
                <a:ext uri="{FF2B5EF4-FFF2-40B4-BE49-F238E27FC236}">
                  <a16:creationId xmlns:a16="http://schemas.microsoft.com/office/drawing/2014/main" id="{029E958D-83CA-4EF8-8627-31B8E21DE76A}"/>
                </a:ext>
              </a:extLst>
            </xdr:cNvPr>
            <xdr:cNvSpPr txBox="1"/>
          </xdr:nvSpPr>
          <xdr:spPr>
            <a:xfrm>
              <a:off x="742949" y="4746735"/>
              <a:ext cx="2009775" cy="45961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90,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𝑙𝑖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DE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4·</m:t>
                        </m:r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𝑙𝑖</m:t>
                            </m:r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</m:sub>
                        </m:sSub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+2·</m:t>
                        </m:r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</m:t>
                            </m:r>
                            <m: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sub>
                        </m:sSub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·</m:t>
                        </m:r>
                        <m:sSub>
                          <m:sSubPr>
                            <m:ctrlP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sub>
                        </m:sSub>
                      </m:den>
                    </m:f>
                    <m:r>
                      <a:rPr lang="de-DE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2" name="Object 7">
              <a:extLst>
                <a:ext uri="{FF2B5EF4-FFF2-40B4-BE49-F238E27FC236}">
                  <a16:creationId xmlns:a16="http://schemas.microsoft.com/office/drawing/2014/main" id="{029E958D-83CA-4EF8-8627-31B8E21DE76A}"/>
                </a:ext>
              </a:extLst>
            </xdr:cNvPr>
            <xdr:cNvSpPr txBox="1"/>
          </xdr:nvSpPr>
          <xdr:spPr>
            <a:xfrm>
              <a:off x="742949" y="4746735"/>
              <a:ext cx="2009775" cy="45961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𝑠_(90,𝑟,𝑙𝑖,𝑑)=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4·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𝑉_(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𝑙𝑖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,𝑑)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+2·</a:t>
              </a:r>
              <a:r>
                <a:rPr lang="de-DE" sz="1100" i="0">
                  <a:effectLst/>
                  <a:latin typeface="+mn-lt"/>
                  <a:ea typeface="+mn-ea"/>
                  <a:cs typeface="+mn-cs"/>
                </a:rPr>
                <a:t>𝑉_(</a:t>
              </a:r>
              <a:r>
                <a:rPr lang="de-DE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</a:t>
              </a:r>
              <a:r>
                <a:rPr lang="de-DE" sz="1100" i="0">
                  <a:effectLst/>
                  <a:latin typeface="+mn-lt"/>
                  <a:ea typeface="+mn-ea"/>
                  <a:cs typeface="+mn-cs"/>
                </a:rPr>
                <a:t>,𝑑)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de-DE" sz="1100" b="0" i="0">
                  <a:effectLst/>
                  <a:latin typeface="+mn-lt"/>
                  <a:ea typeface="+mn-ea"/>
                  <a:cs typeface="+mn-cs"/>
                </a:rPr>
                <a:t>𝑛_𝑟·𝑙_𝑝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endParaRPr lang="de-DE"/>
            </a:p>
          </xdr:txBody>
        </xdr:sp>
      </mc:Fallback>
    </mc:AlternateContent>
    <xdr:clientData/>
  </xdr:twoCellAnchor>
  <xdr:twoCellAnchor>
    <xdr:from>
      <xdr:col>2</xdr:col>
      <xdr:colOff>423581</xdr:colOff>
      <xdr:row>36</xdr:row>
      <xdr:rowOff>52107</xdr:rowOff>
    </xdr:from>
    <xdr:to>
      <xdr:col>5</xdr:col>
      <xdr:colOff>109256</xdr:colOff>
      <xdr:row>38</xdr:row>
      <xdr:rowOff>89927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Object 7">
              <a:extLst>
                <a:ext uri="{FF2B5EF4-FFF2-40B4-BE49-F238E27FC236}">
                  <a16:creationId xmlns:a16="http://schemas.microsoft.com/office/drawing/2014/main" id="{6700C0EE-2286-4084-B759-A02BC368C2EF}"/>
                </a:ext>
              </a:extLst>
            </xdr:cNvPr>
            <xdr:cNvSpPr txBox="1"/>
          </xdr:nvSpPr>
          <xdr:spPr>
            <a:xfrm>
              <a:off x="1521757" y="7134225"/>
              <a:ext cx="1332940" cy="41882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DE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𝑇𝑎𝑓𝑒𝑙</m:t>
                            </m:r>
                          </m:sub>
                        </m:sSub>
                      </m:den>
                    </m:f>
                    <m:r>
                      <a:rPr lang="de-DE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4" name="Object 7">
              <a:extLst>
                <a:ext uri="{FF2B5EF4-FFF2-40B4-BE49-F238E27FC236}">
                  <a16:creationId xmlns:a16="http://schemas.microsoft.com/office/drawing/2014/main" id="{6700C0EE-2286-4084-B759-A02BC368C2EF}"/>
                </a:ext>
              </a:extLst>
            </xdr:cNvPr>
            <xdr:cNvSpPr txBox="1"/>
          </xdr:nvSpPr>
          <xdr:spPr>
            <a:xfrm>
              <a:off x="1521757" y="7134225"/>
              <a:ext cx="1332940" cy="418820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𝑠_(0,𝑚,𝑑)=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𝑉_(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𝑚,𝑑)/𝐻_𝑇𝑎𝑓𝑒𝑙 =</a:t>
              </a:r>
              <a:endParaRPr lang="de-DE"/>
            </a:p>
          </xdr:txBody>
        </xdr:sp>
      </mc:Fallback>
    </mc:AlternateContent>
    <xdr:clientData/>
  </xdr:twoCellAnchor>
  <xdr:twoCellAnchor>
    <xdr:from>
      <xdr:col>3</xdr:col>
      <xdr:colOff>0</xdr:colOff>
      <xdr:row>42</xdr:row>
      <xdr:rowOff>0</xdr:rowOff>
    </xdr:from>
    <xdr:to>
      <xdr:col>3</xdr:col>
      <xdr:colOff>609600</xdr:colOff>
      <xdr:row>48</xdr:row>
      <xdr:rowOff>35960</xdr:rowOff>
    </xdr:to>
    <xdr:sp macro="" textlink="">
      <xdr:nvSpPr>
        <xdr:cNvPr id="7" name="Object 7">
          <a:extLst>
            <a:ext uri="{FF2B5EF4-FFF2-40B4-BE49-F238E27FC236}">
              <a16:creationId xmlns:a16="http://schemas.microsoft.com/office/drawing/2014/main" id="{E76DCBA0-D07C-49EF-9F78-0227974808EC}"/>
            </a:ext>
          </a:extLst>
        </xdr:cNvPr>
        <xdr:cNvSpPr txBox="1"/>
      </xdr:nvSpPr>
      <xdr:spPr>
        <a:xfrm>
          <a:off x="2286000" y="10934700"/>
          <a:ext cx="609600" cy="264560"/>
        </a:xfrm>
        <a:prstGeom prst="rect">
          <a:avLst/>
        </a:prstGeom>
      </xdr:spPr>
      <xdr:txBody>
        <a:bodyPr vertOverflow="clip" horzOverflow="clip" wrap="square">
          <a:spAutoFit/>
        </a:bodyPr>
        <a:lstStyle/>
        <a:p>
          <a:endParaRPr lang="de-DE"/>
        </a:p>
      </xdr:txBody>
    </xdr:sp>
    <xdr:clientData/>
  </xdr:twoCellAnchor>
  <xdr:twoCellAnchor>
    <xdr:from>
      <xdr:col>2</xdr:col>
      <xdr:colOff>22859</xdr:colOff>
      <xdr:row>41</xdr:row>
      <xdr:rowOff>83820</xdr:rowOff>
    </xdr:from>
    <xdr:to>
      <xdr:col>5</xdr:col>
      <xdr:colOff>525780</xdr:colOff>
      <xdr:row>43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Object 7">
              <a:extLst>
                <a:ext uri="{FF2B5EF4-FFF2-40B4-BE49-F238E27FC236}">
                  <a16:creationId xmlns:a16="http://schemas.microsoft.com/office/drawing/2014/main" id="{2BCD2CB3-ED8D-43E2-B96C-5EC3123CDC1B}"/>
                </a:ext>
              </a:extLst>
            </xdr:cNvPr>
            <xdr:cNvSpPr txBox="1"/>
          </xdr:nvSpPr>
          <xdr:spPr>
            <a:xfrm>
              <a:off x="1135379" y="8351520"/>
              <a:ext cx="2171701" cy="487680"/>
            </a:xfrm>
            <a:prstGeom prst="rect">
              <a:avLst/>
            </a:prstGeom>
          </xdr:spPr>
          <xdr:txBody>
            <a:bodyPr vertOverflow="clip" horzOverflow="clip" wrap="square">
              <a:no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de-DE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de-DE" i="1">
                              <a:solidFill>
                                <a:srgbClr val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de-DE" sz="1100" i="1"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lang="de-DE" sz="110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𝑠</m:t>
                                  </m:r>
                                </m:e>
                                <m:sub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90,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𝑞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𝑑</m:t>
                                  </m:r>
                                </m:sub>
                              </m:sSub>
                              <m:r>
                                <a:rPr lang="de-DE" sz="1100" b="0" i="1"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𝑠</m:t>
                                  </m:r>
                                </m:e>
                                <m:sub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90,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𝑟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𝑑</m:t>
                                  </m:r>
                                </m:sub>
                              </m:sSub>
                            </m:e>
                          </m:d>
                        </m:e>
                        <m:sup>
                          <m:r>
                            <a:rPr lang="de-DE" b="0" i="1">
                              <a:solidFill>
                                <a:srgbClr val="000000"/>
                              </a:solidFill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  <m:r>
                        <a:rPr lang="de-D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de-DE" b="0" i="1">
                              <a:solidFill>
                                <a:srgbClr val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de-DE" sz="1100" b="0" i="1"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𝑠</m:t>
                                  </m:r>
                                </m:e>
                                <m:sub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0,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𝑚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de-DE" sz="1100" b="0" i="1"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𝑑</m:t>
                                  </m:r>
                                </m:sub>
                              </m:sSub>
                            </m:e>
                          </m:d>
                        </m:e>
                        <m:sup>
                          <m:r>
                            <a:rPr lang="de-DE" b="0" i="1">
                              <a:solidFill>
                                <a:srgbClr val="000000"/>
                              </a:solidFill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e>
                  </m:rad>
                </m:oMath>
              </a14:m>
              <a:r>
                <a:rPr lang="de-DE"/>
                <a:t>=</a:t>
              </a:r>
            </a:p>
          </xdr:txBody>
        </xdr:sp>
      </mc:Choice>
      <mc:Fallback xmlns="">
        <xdr:sp macro="" textlink="">
          <xdr:nvSpPr>
            <xdr:cNvPr id="10" name="Object 7">
              <a:extLst>
                <a:ext uri="{FF2B5EF4-FFF2-40B4-BE49-F238E27FC236}">
                  <a16:creationId xmlns:a16="http://schemas.microsoft.com/office/drawing/2014/main" id="{2BCD2CB3-ED8D-43E2-B96C-5EC3123CDC1B}"/>
                </a:ext>
              </a:extLst>
            </xdr:cNvPr>
            <xdr:cNvSpPr txBox="1"/>
          </xdr:nvSpPr>
          <xdr:spPr>
            <a:xfrm>
              <a:off x="1135379" y="8351520"/>
              <a:ext cx="2171701" cy="487680"/>
            </a:xfrm>
            <a:prstGeom prst="rect">
              <a:avLst/>
            </a:prstGeom>
          </xdr:spPr>
          <xdr:txBody>
            <a:bodyPr vertOverflow="clip" horzOverflow="clip" wrap="square">
              <a:noAutofit/>
            </a:bodyPr>
            <a:lstStyle/>
            <a:p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√(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de-DE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𝑠_(90,𝑞,𝑑)+𝑠_(90,𝑟,𝑑) )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2+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de-DE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𝑠_(0,𝑚,𝑑) )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2 )</a:t>
              </a:r>
              <a:r>
                <a:rPr lang="de-DE"/>
                <a:t>=</a:t>
              </a:r>
            </a:p>
          </xdr:txBody>
        </xdr:sp>
      </mc:Fallback>
    </mc:AlternateContent>
    <xdr:clientData/>
  </xdr:twoCellAnchor>
  <xdr:twoCellAnchor>
    <xdr:from>
      <xdr:col>1</xdr:col>
      <xdr:colOff>171450</xdr:colOff>
      <xdr:row>27</xdr:row>
      <xdr:rowOff>76200</xdr:rowOff>
    </xdr:from>
    <xdr:to>
      <xdr:col>5</xdr:col>
      <xdr:colOff>47625</xdr:colOff>
      <xdr:row>29</xdr:row>
      <xdr:rowOff>154813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Object 7">
              <a:extLst>
                <a:ext uri="{FF2B5EF4-FFF2-40B4-BE49-F238E27FC236}">
                  <a16:creationId xmlns:a16="http://schemas.microsoft.com/office/drawing/2014/main" id="{2EDF9E3E-06C2-4F57-B40E-B94E391BE085}"/>
                </a:ext>
              </a:extLst>
            </xdr:cNvPr>
            <xdr:cNvSpPr txBox="1"/>
          </xdr:nvSpPr>
          <xdr:spPr>
            <a:xfrm>
              <a:off x="723900" y="5562600"/>
              <a:ext cx="2085975" cy="45961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90,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𝑟𝑒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DE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2·</m:t>
                        </m:r>
                        <m:sSub>
                          <m:sSub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de-DE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𝑙𝑖</m:t>
                            </m:r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</m:sub>
                        </m:sSub>
                        <m:r>
                          <a:rPr lang="de-DE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+4·</m:t>
                        </m:r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</m:t>
                            </m:r>
                            <m: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sub>
                        </m:sSub>
                        <m:r>
                          <a:rPr lang="de-DE" sz="1100" b="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·</m:t>
                        </m:r>
                        <m:sSub>
                          <m:sSubPr>
                            <m:ctrlP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e>
                          <m:sub>
                            <m:r>
                              <a:rPr lang="de-DE" sz="1100" b="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sub>
                        </m:sSub>
                      </m:den>
                    </m:f>
                    <m:r>
                      <a:rPr lang="de-DE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11" name="Object 7">
              <a:extLst>
                <a:ext uri="{FF2B5EF4-FFF2-40B4-BE49-F238E27FC236}">
                  <a16:creationId xmlns:a16="http://schemas.microsoft.com/office/drawing/2014/main" id="{2EDF9E3E-06C2-4F57-B40E-B94E391BE085}"/>
                </a:ext>
              </a:extLst>
            </xdr:cNvPr>
            <xdr:cNvSpPr txBox="1"/>
          </xdr:nvSpPr>
          <xdr:spPr>
            <a:xfrm>
              <a:off x="723900" y="5562600"/>
              <a:ext cx="2085975" cy="459613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𝑠_(90,𝑟,𝑟𝑒,𝑑)=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2·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𝑉_(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𝑙𝑖</a:t>
              </a: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,𝑑)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+4·</a:t>
              </a:r>
              <a:r>
                <a:rPr lang="de-DE" sz="1100" i="0">
                  <a:effectLst/>
                  <a:latin typeface="+mn-lt"/>
                  <a:ea typeface="+mn-ea"/>
                  <a:cs typeface="+mn-cs"/>
                </a:rPr>
                <a:t>𝑉_(</a:t>
              </a:r>
              <a:r>
                <a:rPr lang="de-DE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</a:t>
              </a:r>
              <a:r>
                <a:rPr lang="de-DE" sz="1100" i="0">
                  <a:effectLst/>
                  <a:latin typeface="+mn-lt"/>
                  <a:ea typeface="+mn-ea"/>
                  <a:cs typeface="+mn-cs"/>
                </a:rPr>
                <a:t>,𝑑)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de-DE" sz="1100" b="0" i="0">
                  <a:effectLst/>
                  <a:latin typeface="+mn-lt"/>
                  <a:ea typeface="+mn-ea"/>
                  <a:cs typeface="+mn-cs"/>
                </a:rPr>
                <a:t>𝑛_𝑟·𝑙_𝑝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de-D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endParaRPr lang="de-DE"/>
            </a:p>
          </xdr:txBody>
        </xdr:sp>
      </mc:Fallback>
    </mc:AlternateContent>
    <xdr:clientData/>
  </xdr:twoCellAnchor>
  <xdr:twoCellAnchor editAs="oneCell">
    <xdr:from>
      <xdr:col>3</xdr:col>
      <xdr:colOff>163271</xdr:colOff>
      <xdr:row>0</xdr:row>
      <xdr:rowOff>71717</xdr:rowOff>
    </xdr:from>
    <xdr:to>
      <xdr:col>7</xdr:col>
      <xdr:colOff>427058</xdr:colOff>
      <xdr:row>0</xdr:row>
      <xdr:rowOff>186666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4D71EC-059E-4C09-B317-72D89D472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706" y="71717"/>
          <a:ext cx="2487034" cy="1149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179294</xdr:colOff>
      <xdr:row>0</xdr:row>
      <xdr:rowOff>71718</xdr:rowOff>
    </xdr:from>
    <xdr:to>
      <xdr:col>7</xdr:col>
      <xdr:colOff>444986</xdr:colOff>
      <xdr:row>0</xdr:row>
      <xdr:rowOff>186667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6AFE33A-A2AE-4C81-93EC-3707170BF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729" y="71718"/>
          <a:ext cx="2487034" cy="114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82EA-047C-4DE9-BB6D-DF2D2E86BD63}">
  <dimension ref="A1:CU359"/>
  <sheetViews>
    <sheetView topLeftCell="A62" zoomScale="85" zoomScaleNormal="85" workbookViewId="0">
      <selection activeCell="K104" sqref="K104"/>
    </sheetView>
  </sheetViews>
  <sheetFormatPr baseColWidth="10" defaultRowHeight="15"/>
  <cols>
    <col min="1" max="13" width="11.42578125" style="2"/>
    <col min="14" max="15" width="11.42578125" style="3"/>
    <col min="16" max="16" width="11.42578125" style="2"/>
    <col min="17" max="41" width="11.42578125" style="3"/>
    <col min="42" max="45" width="11.42578125" style="2"/>
    <col min="46" max="48" width="11.42578125" style="3"/>
    <col min="49" max="16384" width="11.42578125" style="2"/>
  </cols>
  <sheetData>
    <row r="1" spans="1:91">
      <c r="A1" s="1" t="s">
        <v>3</v>
      </c>
      <c r="C1" s="2" t="s">
        <v>5</v>
      </c>
      <c r="D1" s="2" t="s">
        <v>6</v>
      </c>
      <c r="E1" s="3" t="s">
        <v>21</v>
      </c>
      <c r="F1" s="3" t="s">
        <v>86</v>
      </c>
      <c r="G1" s="3" t="s">
        <v>81</v>
      </c>
      <c r="AH1" s="1" t="s">
        <v>23</v>
      </c>
      <c r="AK1" s="2"/>
      <c r="AL1" s="21" t="s">
        <v>219</v>
      </c>
      <c r="AM1" s="6">
        <v>0</v>
      </c>
      <c r="AN1" s="6">
        <v>0</v>
      </c>
      <c r="AP1" s="3"/>
      <c r="AQ1" s="3"/>
      <c r="AR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>
      <c r="C2" s="3" t="s">
        <v>4</v>
      </c>
      <c r="D2" s="3">
        <v>1</v>
      </c>
      <c r="E2" s="3" t="s">
        <v>19</v>
      </c>
      <c r="F2" s="3" t="s">
        <v>77</v>
      </c>
      <c r="G2" s="4" t="s">
        <v>82</v>
      </c>
      <c r="AH2" s="5" t="s">
        <v>24</v>
      </c>
      <c r="AI2" s="6">
        <v>0</v>
      </c>
      <c r="AJ2" s="6">
        <v>0</v>
      </c>
      <c r="AK2" s="2"/>
      <c r="AM2" s="6">
        <v>0</v>
      </c>
      <c r="AN2" s="6">
        <f>H_T</f>
        <v>4.75</v>
      </c>
      <c r="AP2" s="3"/>
      <c r="AQ2" s="3"/>
      <c r="AR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>
      <c r="C3" s="3" t="s">
        <v>2</v>
      </c>
      <c r="D3" s="3">
        <v>2</v>
      </c>
      <c r="E3" s="3" t="s">
        <v>20</v>
      </c>
      <c r="F3" s="3" t="s">
        <v>88</v>
      </c>
      <c r="G3" s="3" t="s">
        <v>49</v>
      </c>
      <c r="AH3" s="2"/>
      <c r="AI3" s="6">
        <v>0</v>
      </c>
      <c r="AJ3" s="6">
        <f>H_T</f>
        <v>4.75</v>
      </c>
      <c r="AK3" s="2"/>
      <c r="AM3" s="6">
        <f>L_T</f>
        <v>11</v>
      </c>
      <c r="AN3" s="6">
        <f>H_T</f>
        <v>4.75</v>
      </c>
      <c r="AP3" s="3"/>
      <c r="AQ3" s="3"/>
      <c r="AR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>
      <c r="D4" s="3">
        <v>3</v>
      </c>
      <c r="E4" s="3" t="s">
        <v>22</v>
      </c>
      <c r="F4" s="3" t="s">
        <v>92</v>
      </c>
      <c r="AH4" s="2"/>
      <c r="AI4" s="6">
        <f>L_T</f>
        <v>11</v>
      </c>
      <c r="AJ4" s="6">
        <f>H_T</f>
        <v>4.75</v>
      </c>
      <c r="AK4" s="2"/>
      <c r="AM4" s="6">
        <f>L_T</f>
        <v>11</v>
      </c>
      <c r="AN4" s="6">
        <v>0</v>
      </c>
      <c r="AP4" s="3"/>
      <c r="AQ4" s="3"/>
      <c r="AR4" s="3"/>
      <c r="AT4" s="15" t="s">
        <v>167</v>
      </c>
      <c r="AU4" s="3">
        <f>ROUNDUP(L_T/abh,0)+1</f>
        <v>10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>
      <c r="F5" s="3" t="s">
        <v>89</v>
      </c>
      <c r="AH5" s="2"/>
      <c r="AI5" s="6">
        <f>L_T</f>
        <v>11</v>
      </c>
      <c r="AJ5" s="6">
        <v>0</v>
      </c>
      <c r="AK5" s="2"/>
      <c r="AL5" s="21" t="s">
        <v>220</v>
      </c>
      <c r="AM5" s="6">
        <v>0</v>
      </c>
      <c r="AN5" s="6">
        <v>0</v>
      </c>
      <c r="AP5" s="3"/>
      <c r="AQ5" s="3"/>
      <c r="AR5" s="3"/>
      <c r="AT5" s="3" t="s">
        <v>168</v>
      </c>
      <c r="AU5" s="3">
        <f>(L_T-(Daten!AU4-2)*abh)/2</f>
        <v>0.5</v>
      </c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>
      <c r="F6" s="3" t="s">
        <v>90</v>
      </c>
      <c r="AH6" s="2"/>
      <c r="AI6" s="6">
        <v>0</v>
      </c>
      <c r="AJ6" s="6">
        <v>0</v>
      </c>
      <c r="AK6" s="2"/>
      <c r="AM6" s="6">
        <f>L_T</f>
        <v>11</v>
      </c>
      <c r="AN6" s="3">
        <v>0</v>
      </c>
      <c r="AP6" s="3"/>
      <c r="AQ6" s="3"/>
      <c r="AR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>
      <c r="F7" s="3" t="s">
        <v>91</v>
      </c>
      <c r="AH7" s="2"/>
      <c r="AI7" s="6"/>
      <c r="AJ7" s="6"/>
      <c r="AK7" s="2"/>
      <c r="AM7" s="6">
        <v>0</v>
      </c>
      <c r="AN7" s="6">
        <f>H_T</f>
        <v>4.75</v>
      </c>
      <c r="AP7" s="3"/>
      <c r="AQ7" s="3"/>
      <c r="AR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>
      <c r="AH8" s="2"/>
      <c r="AI8" s="6"/>
      <c r="AJ8" s="6"/>
      <c r="AK8" s="2"/>
      <c r="AM8" s="6">
        <f>L_T</f>
        <v>11</v>
      </c>
      <c r="AN8" s="6">
        <f>H_T</f>
        <v>4.75</v>
      </c>
      <c r="AP8" s="3"/>
      <c r="AQ8" s="3"/>
      <c r="AR8" s="3"/>
      <c r="BV8" s="3"/>
    </row>
    <row r="9" spans="1:91">
      <c r="A9" s="7"/>
      <c r="B9" s="8"/>
      <c r="C9" s="9" t="s">
        <v>26</v>
      </c>
      <c r="D9" s="10" t="s">
        <v>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/>
      <c r="AH9" s="2"/>
      <c r="AI9" s="6">
        <v>0</v>
      </c>
      <c r="AJ9" s="6">
        <f>H_T</f>
        <v>4.75</v>
      </c>
      <c r="AK9" s="2"/>
      <c r="AP9" s="3"/>
      <c r="AQ9" s="3"/>
      <c r="AR9" s="3"/>
      <c r="BV9" s="3"/>
    </row>
    <row r="10" spans="1:91">
      <c r="A10" s="12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>
        <v>18</v>
      </c>
      <c r="U10" s="3">
        <v>19</v>
      </c>
      <c r="V10" s="3">
        <v>20</v>
      </c>
      <c r="W10" s="3">
        <v>21</v>
      </c>
      <c r="X10" s="3">
        <v>22</v>
      </c>
      <c r="Y10" s="3">
        <v>23</v>
      </c>
      <c r="Z10" s="3">
        <v>24</v>
      </c>
      <c r="AA10" s="13">
        <v>25</v>
      </c>
      <c r="AH10" s="5" t="s">
        <v>25</v>
      </c>
      <c r="AI10" s="6">
        <f>L_T</f>
        <v>11</v>
      </c>
      <c r="AJ10" s="6">
        <f>H_T</f>
        <v>4.75</v>
      </c>
      <c r="AK10" s="2"/>
      <c r="AL10" s="14" t="s">
        <v>41</v>
      </c>
      <c r="AP10" s="14" t="s">
        <v>43</v>
      </c>
      <c r="AQ10" s="3"/>
      <c r="AR10" s="3"/>
      <c r="AT10" s="95" t="s">
        <v>170</v>
      </c>
      <c r="AW10" s="95" t="s">
        <v>171</v>
      </c>
      <c r="BV10" s="3"/>
    </row>
    <row r="11" spans="1:91">
      <c r="A11" s="12"/>
      <c r="C11" s="3">
        <f>IF(C10&lt;=nLP,Daten!C10,0)</f>
        <v>1</v>
      </c>
      <c r="D11" s="3">
        <f>IF(D10&lt;=nLP,Daten!D10,0)</f>
        <v>2</v>
      </c>
      <c r="E11" s="3">
        <f>IF(E10&lt;=nLP,Daten!E10,0)</f>
        <v>3</v>
      </c>
      <c r="F11" s="3">
        <f>IF(F10&lt;=nLP,Daten!F10,0)</f>
        <v>4</v>
      </c>
      <c r="G11" s="3">
        <f>IF(G10&lt;=nLP,Daten!G10,0)</f>
        <v>5</v>
      </c>
      <c r="H11" s="3">
        <f>IF(H10&lt;=nLP,Daten!H10,0)</f>
        <v>0</v>
      </c>
      <c r="I11" s="3">
        <f>IF(I10&lt;=nLP,Daten!I10,0)</f>
        <v>0</v>
      </c>
      <c r="J11" s="3">
        <f>IF(J10&lt;=nLP,Daten!J10,0)</f>
        <v>0</v>
      </c>
      <c r="K11" s="3">
        <f>IF(K10&lt;=nLP,Daten!K10,0)</f>
        <v>0</v>
      </c>
      <c r="L11" s="3">
        <f>IF(L10&lt;=nLP,Daten!L10,0)</f>
        <v>0</v>
      </c>
      <c r="M11" s="3">
        <f>IF(M10&lt;=nLP,Daten!M10,0)</f>
        <v>0</v>
      </c>
      <c r="N11" s="3">
        <f>IF(N10&lt;=nLP,Daten!N10,0)</f>
        <v>0</v>
      </c>
      <c r="O11" s="3">
        <f>IF(O10&lt;=nLP,Daten!O10,0)</f>
        <v>0</v>
      </c>
      <c r="P11" s="3">
        <f>IF(P10&lt;=nLP,Daten!P10,0)</f>
        <v>0</v>
      </c>
      <c r="Q11" s="3">
        <f>IF(Q10&lt;=nLP,Daten!Q10,0)</f>
        <v>0</v>
      </c>
      <c r="R11" s="3">
        <f>IF(R10&lt;=nLP,Daten!R10,0)</f>
        <v>0</v>
      </c>
      <c r="S11" s="3">
        <f>IF(S10&lt;=nLP,Daten!S10,0)</f>
        <v>0</v>
      </c>
      <c r="T11" s="3">
        <f>IF(T10&lt;=nLP,Daten!T10,0)</f>
        <v>0</v>
      </c>
      <c r="U11" s="3">
        <f>IF(U10&lt;=nLP,Daten!U10,0)</f>
        <v>0</v>
      </c>
      <c r="V11" s="3">
        <f>IF(V10&lt;=nLP,Daten!V10,0)</f>
        <v>0</v>
      </c>
      <c r="W11" s="3">
        <f>IF(W10&lt;=nLP,Daten!W10,0)</f>
        <v>0</v>
      </c>
      <c r="X11" s="3">
        <f>IF(X10&lt;=nLP,Daten!X10,0)</f>
        <v>0</v>
      </c>
      <c r="Y11" s="3">
        <f>IF(Y10&lt;=nLP,Daten!Y10,0)</f>
        <v>0</v>
      </c>
      <c r="Z11" s="3">
        <f>IF(Z10&lt;=nLP,Daten!Z10,0)</f>
        <v>0</v>
      </c>
      <c r="AA11" s="13">
        <f>IF(AA10&lt;=nLP,Daten!AA10,0)</f>
        <v>0</v>
      </c>
      <c r="AH11" s="3">
        <v>1</v>
      </c>
      <c r="AI11" s="6">
        <v>0</v>
      </c>
      <c r="AJ11" s="6">
        <f>IF(H_Rest=0,AJ9-ar,IF(OR(Geometrie!$G$23="oben",Geometrie!$G$23="ob.+un."),AJ9-a_ro,Daten!AJ9-ar))</f>
        <v>4.375</v>
      </c>
      <c r="AK11" s="2"/>
      <c r="AL11" s="3" t="s">
        <v>42</v>
      </c>
      <c r="AM11" s="6">
        <v>0</v>
      </c>
      <c r="AN11" s="6">
        <f>H_T</f>
        <v>4.75</v>
      </c>
      <c r="AP11" s="3" t="s">
        <v>44</v>
      </c>
      <c r="AQ11" s="3">
        <v>0</v>
      </c>
      <c r="AR11" s="3">
        <v>0</v>
      </c>
      <c r="AT11" s="3" t="s">
        <v>169</v>
      </c>
      <c r="AU11" s="3">
        <f>IF(Bh="nein",0,$AU$5)</f>
        <v>0</v>
      </c>
      <c r="AV11" s="3">
        <f>IF(Bh="nein",0,H_T)</f>
        <v>0</v>
      </c>
      <c r="AW11" s="3" t="s">
        <v>169</v>
      </c>
      <c r="AX11" s="3">
        <f>IF(Bh="nein",0,$AU$5)</f>
        <v>0</v>
      </c>
      <c r="AY11" s="3">
        <f>IF(Bh="nein",0,LBH_u)</f>
        <v>0</v>
      </c>
      <c r="BV11" s="3"/>
    </row>
    <row r="12" spans="1:91">
      <c r="A12" s="12"/>
      <c r="B12" s="15" t="s">
        <v>27</v>
      </c>
      <c r="C12" s="6">
        <f t="shared" ref="C12:AA12" si="0">IF(C11&gt;0,L_Pl,"")</f>
        <v>2.5</v>
      </c>
      <c r="D12" s="6">
        <f t="shared" si="0"/>
        <v>2.5</v>
      </c>
      <c r="E12" s="6">
        <f t="shared" si="0"/>
        <v>2.5</v>
      </c>
      <c r="F12" s="6">
        <f t="shared" si="0"/>
        <v>2.5</v>
      </c>
      <c r="G12" s="6">
        <f t="shared" si="0"/>
        <v>2.5</v>
      </c>
      <c r="H12" s="6" t="str">
        <f t="shared" si="0"/>
        <v/>
      </c>
      <c r="I12" s="6" t="str">
        <f t="shared" si="0"/>
        <v/>
      </c>
      <c r="J12" s="6" t="str">
        <f t="shared" si="0"/>
        <v/>
      </c>
      <c r="K12" s="6" t="str">
        <f t="shared" si="0"/>
        <v/>
      </c>
      <c r="L12" s="6" t="str">
        <f t="shared" si="0"/>
        <v/>
      </c>
      <c r="M12" s="6" t="str">
        <f t="shared" si="0"/>
        <v/>
      </c>
      <c r="N12" s="6" t="str">
        <f t="shared" si="0"/>
        <v/>
      </c>
      <c r="O12" s="6" t="str">
        <f t="shared" si="0"/>
        <v/>
      </c>
      <c r="P12" s="6" t="str">
        <f t="shared" si="0"/>
        <v/>
      </c>
      <c r="Q12" s="6" t="str">
        <f t="shared" si="0"/>
        <v/>
      </c>
      <c r="R12" s="6" t="str">
        <f t="shared" si="0"/>
        <v/>
      </c>
      <c r="S12" s="6" t="str">
        <f t="shared" si="0"/>
        <v/>
      </c>
      <c r="T12" s="6" t="str">
        <f t="shared" si="0"/>
        <v/>
      </c>
      <c r="U12" s="6" t="str">
        <f t="shared" si="0"/>
        <v/>
      </c>
      <c r="V12" s="6" t="str">
        <f t="shared" si="0"/>
        <v/>
      </c>
      <c r="W12" s="6" t="str">
        <f t="shared" si="0"/>
        <v/>
      </c>
      <c r="X12" s="6" t="str">
        <f t="shared" si="0"/>
        <v/>
      </c>
      <c r="Y12" s="6" t="str">
        <f t="shared" si="0"/>
        <v/>
      </c>
      <c r="Z12" s="6" t="str">
        <f t="shared" si="0"/>
        <v/>
      </c>
      <c r="AA12" s="16" t="str">
        <f t="shared" si="0"/>
        <v/>
      </c>
      <c r="AH12" s="2"/>
      <c r="AI12" s="6">
        <f>L_T</f>
        <v>11</v>
      </c>
      <c r="AJ12" s="6">
        <f>AJ11</f>
        <v>4.375</v>
      </c>
      <c r="AK12" s="2"/>
      <c r="AL12" s="2"/>
      <c r="AM12" s="6">
        <f>L_T</f>
        <v>11</v>
      </c>
      <c r="AN12" s="6">
        <f>H_T</f>
        <v>4.75</v>
      </c>
      <c r="AP12" s="3"/>
      <c r="AQ12" s="3">
        <v>0</v>
      </c>
      <c r="AR12" s="3">
        <f>H_T</f>
        <v>4.75</v>
      </c>
      <c r="AU12" s="3">
        <f>AU11</f>
        <v>0</v>
      </c>
      <c r="AV12" s="3">
        <f>IF(Bh="nein",0,AV11-LBh_o)</f>
        <v>0</v>
      </c>
      <c r="AW12" s="3"/>
      <c r="AX12" s="3">
        <f>AX11</f>
        <v>0</v>
      </c>
      <c r="AY12" s="3">
        <f>0</f>
        <v>0</v>
      </c>
      <c r="BV12" s="3"/>
    </row>
    <row r="13" spans="1:91">
      <c r="A13" s="12"/>
      <c r="B13" s="15" t="s">
        <v>28</v>
      </c>
      <c r="C13" s="6">
        <f>IF(AND(L_Rest&gt;0,Geometrie!$D$18="nein",Geometrie!$D$19=Daten!C11),L_Rest,"")</f>
        <v>1</v>
      </c>
      <c r="D13" s="6" t="str">
        <f>IF(AND(L_Rest&gt;0,Geometrie!$D$18="nein",Geometrie!$D$19=Daten!D11),L_Rest,"")</f>
        <v/>
      </c>
      <c r="E13" s="6" t="str">
        <f>IF(AND(L_Rest&gt;0,Geometrie!$D$18="nein",Geometrie!$D$19=Daten!E11),L_Rest,"")</f>
        <v/>
      </c>
      <c r="F13" s="6" t="str">
        <f>IF(AND(L_Rest&gt;0,Geometrie!$D$18="nein",Geometrie!$D$19=Daten!F11),L_Rest,"")</f>
        <v/>
      </c>
      <c r="G13" s="6" t="str">
        <f>IF(AND(L_Rest&gt;0,Geometrie!$D$18="nein",Geometrie!$D$19=Daten!G11),L_Rest,"")</f>
        <v/>
      </c>
      <c r="H13" s="6" t="str">
        <f>IF(AND(L_Rest&gt;0,Geometrie!$D$18="nein",Geometrie!$D$19=Daten!H11),L_Rest,"")</f>
        <v/>
      </c>
      <c r="I13" s="6" t="str">
        <f>IF(AND(L_Rest&gt;0,Geometrie!$D$18="nein",Geometrie!$D$19=Daten!I11),L_Rest,"")</f>
        <v/>
      </c>
      <c r="J13" s="6" t="str">
        <f>IF(AND(L_Rest&gt;0,Geometrie!$D$18="nein",Geometrie!$D$19=Daten!J11),L_Rest,"")</f>
        <v/>
      </c>
      <c r="K13" s="6" t="str">
        <f>IF(AND(L_Rest&gt;0,Geometrie!$D$18="nein",Geometrie!$D$19=Daten!K11),L_Rest,"")</f>
        <v/>
      </c>
      <c r="L13" s="6" t="str">
        <f>IF(AND(L_Rest&gt;0,Geometrie!$D$18="nein",Geometrie!$D$19=Daten!L11),L_Rest,"")</f>
        <v/>
      </c>
      <c r="M13" s="6" t="str">
        <f>IF(AND(L_Rest&gt;0,Geometrie!$D$18="nein",Geometrie!$D$19=Daten!M11),L_Rest,"")</f>
        <v/>
      </c>
      <c r="N13" s="6" t="str">
        <f>IF(AND(L_Rest&gt;0,Geometrie!$D$18="nein",Geometrie!$D$19=Daten!N11),L_Rest,"")</f>
        <v/>
      </c>
      <c r="O13" s="6" t="str">
        <f>IF(AND(L_Rest&gt;0,Geometrie!$D$18="nein",Geometrie!$D$19=Daten!O11),L_Rest,"")</f>
        <v/>
      </c>
      <c r="P13" s="6" t="str">
        <f>IF(AND(L_Rest&gt;0,Geometrie!$D$18="nein",Geometrie!$D$19=Daten!P11),L_Rest,"")</f>
        <v/>
      </c>
      <c r="Q13" s="6" t="str">
        <f>IF(AND(L_Rest&gt;0,Geometrie!$D$18="nein",Geometrie!$D$19=Daten!Q11),L_Rest,"")</f>
        <v/>
      </c>
      <c r="R13" s="6" t="str">
        <f>IF(AND(L_Rest&gt;0,Geometrie!$D$18="nein",Geometrie!$D$19=Daten!R11),L_Rest,"")</f>
        <v/>
      </c>
      <c r="S13" s="6" t="str">
        <f>IF(AND(L_Rest&gt;0,Geometrie!$D$18="nein",Geometrie!$D$19=Daten!S11),L_Rest,"")</f>
        <v/>
      </c>
      <c r="T13" s="6" t="str">
        <f>IF(AND(L_Rest&gt;0,Geometrie!$D$18="nein",Geometrie!$D$19=Daten!T11),L_Rest,"")</f>
        <v/>
      </c>
      <c r="U13" s="6" t="str">
        <f>IF(AND(L_Rest&gt;0,Geometrie!$D$18="nein",Geometrie!$D$19=Daten!U11),L_Rest,"")</f>
        <v/>
      </c>
      <c r="V13" s="6" t="str">
        <f>IF(AND(L_Rest&gt;0,Geometrie!$D$18="nein",Geometrie!$D$19=Daten!V11),L_Rest,"")</f>
        <v/>
      </c>
      <c r="W13" s="6" t="str">
        <f>IF(AND(L_Rest&gt;0,Geometrie!$D$18="nein",Geometrie!$D$19=Daten!W11),L_Rest,"")</f>
        <v/>
      </c>
      <c r="X13" s="6" t="str">
        <f>IF(AND(L_Rest&gt;0,Geometrie!$D$18="nein",Geometrie!$D$19=Daten!X11),L_Rest,"")</f>
        <v/>
      </c>
      <c r="Y13" s="6" t="str">
        <f>IF(AND(L_Rest&gt;0,Geometrie!$D$18="nein",Geometrie!$D$19=Daten!Y11),L_Rest,"")</f>
        <v/>
      </c>
      <c r="Z13" s="6" t="str">
        <f>IF(AND(L_Rest&gt;0,Geometrie!$D$18="nein",Geometrie!$D$19=Daten!Z11),L_Rest,"")</f>
        <v/>
      </c>
      <c r="AA13" s="16" t="str">
        <f>IF(AND(L_Rest&gt;0,Geometrie!$D$18="nein",Geometrie!$D$19=Daten!AA11),L_Rest,"")</f>
        <v/>
      </c>
      <c r="AH13" s="3">
        <v>2</v>
      </c>
      <c r="AI13" s="6">
        <v>0</v>
      </c>
      <c r="AJ13" s="6">
        <f>IF(AJ11-ar&lt;0,0,AJ11-ar)</f>
        <v>3.75</v>
      </c>
      <c r="AK13" s="2"/>
      <c r="AL13" s="3">
        <v>2</v>
      </c>
      <c r="AM13" s="6">
        <v>0</v>
      </c>
      <c r="AN13" s="6">
        <f>AN11-C27</f>
        <v>3.75</v>
      </c>
      <c r="AP13" s="3">
        <v>2</v>
      </c>
      <c r="AQ13" s="6">
        <f>AQ11+C17</f>
        <v>1</v>
      </c>
      <c r="AR13" s="3">
        <v>0</v>
      </c>
      <c r="AT13" s="3">
        <v>2</v>
      </c>
      <c r="AU13" s="3">
        <f>IF(OR(Bh="nein",$AU$11+(AT13-1)*abh&gt;L_T),0,AU11+abh)</f>
        <v>0</v>
      </c>
      <c r="AV13" s="3">
        <f>IF(OR(Bh="nein",$AU$11+(AT13-1)*abh&gt;L_T),0,AV11)</f>
        <v>0</v>
      </c>
      <c r="AW13" s="3">
        <v>2</v>
      </c>
      <c r="AX13" s="3">
        <f>IF(OR(Bh="nein",$AX$11+(AW13-1)*abh&gt;L_T),0,AU11+abh)</f>
        <v>0</v>
      </c>
      <c r="AY13" s="3">
        <f>IF(OR(Bh="nein",$AX$11+(AW13-1)*abh&gt;L_T),0,AY11)</f>
        <v>0</v>
      </c>
      <c r="BV13" s="3"/>
    </row>
    <row r="14" spans="1:91">
      <c r="A14" s="12"/>
      <c r="B14" s="15" t="s">
        <v>29</v>
      </c>
      <c r="C14" s="6" t="str">
        <f>IF(AND(L_Rest&gt;0,Geometrie!$D$18="ja",Geometrie!$G$18=1,Geometrie!$D$19=Daten!C11),L_Rest_neu,"")</f>
        <v/>
      </c>
      <c r="D14" s="6" t="str">
        <f>IF(AND(L_Rest&gt;0,Geometrie!$D$18="ja",Geometrie!$G$18=1,Geometrie!$D$19=Daten!D11),L_Rest_neu,"")</f>
        <v/>
      </c>
      <c r="E14" s="6" t="str">
        <f>IF(AND(L_Rest&gt;0,Geometrie!$D$18="ja",Geometrie!$G$18=1,Geometrie!$D$19=Daten!E11),L_Rest_neu,"")</f>
        <v/>
      </c>
      <c r="F14" s="6" t="str">
        <f>IF(AND(L_Rest&gt;0,Geometrie!$D$18="ja",Geometrie!$G$18=1,Geometrie!$D$19=Daten!F11),L_Rest_neu,"")</f>
        <v/>
      </c>
      <c r="G14" s="6" t="str">
        <f>IF(AND(L_Rest&gt;0,Geometrie!$D$18="ja",Geometrie!$G$18=1,Geometrie!$D$19=Daten!G11),L_Rest_neu,"")</f>
        <v/>
      </c>
      <c r="H14" s="6" t="str">
        <f>IF(AND(L_Rest&gt;0,Geometrie!$D$18="ja",Geometrie!$G$18=1,Geometrie!$D$19=Daten!H11),L_Rest_neu,"")</f>
        <v/>
      </c>
      <c r="I14" s="6" t="str">
        <f>IF(AND(L_Rest&gt;0,Geometrie!$D$18="ja",Geometrie!$G$18=1,Geometrie!$D$19=Daten!I11),L_Rest_neu,"")</f>
        <v/>
      </c>
      <c r="J14" s="6" t="str">
        <f>IF(AND(L_Rest&gt;0,Geometrie!$D$18="ja",Geometrie!$G$18=1,Geometrie!$D$19=Daten!J11),L_Rest_neu,"")</f>
        <v/>
      </c>
      <c r="K14" s="6" t="str">
        <f>IF(AND(L_Rest&gt;0,Geometrie!$D$18="ja",Geometrie!$G$18=1,Geometrie!$D$19=Daten!K11),L_Rest_neu,"")</f>
        <v/>
      </c>
      <c r="L14" s="6" t="str">
        <f>IF(AND(L_Rest&gt;0,Geometrie!$D$18="ja",Geometrie!$G$18=1,Geometrie!$D$19=Daten!L11),L_Rest_neu,"")</f>
        <v/>
      </c>
      <c r="M14" s="6" t="str">
        <f>IF(AND(L_Rest&gt;0,Geometrie!$D$18="ja",Geometrie!$G$18=1,Geometrie!$D$19=Daten!M11),L_Rest_neu,"")</f>
        <v/>
      </c>
      <c r="N14" s="6" t="str">
        <f>IF(AND(L_Rest&gt;0,Geometrie!$D$18="ja",Geometrie!$G$18=1,Geometrie!$D$19=Daten!N11),L_Rest_neu,"")</f>
        <v/>
      </c>
      <c r="O14" s="6" t="str">
        <f>IF(AND(L_Rest&gt;0,Geometrie!$D$18="ja",Geometrie!$G$18=1,Geometrie!$D$19=Daten!O11),L_Rest_neu,"")</f>
        <v/>
      </c>
      <c r="P14" s="6" t="str">
        <f>IF(AND(L_Rest&gt;0,Geometrie!$D$18="ja",Geometrie!$G$18=1,Geometrie!$D$19=Daten!P11),L_Rest_neu,"")</f>
        <v/>
      </c>
      <c r="Q14" s="6" t="str">
        <f>IF(AND(L_Rest&gt;0,Geometrie!$D$18="ja",Geometrie!$G$18=1,Geometrie!$D$19=Daten!Q11),L_Rest_neu,"")</f>
        <v/>
      </c>
      <c r="R14" s="6" t="str">
        <f>IF(AND(L_Rest&gt;0,Geometrie!$D$18="ja",Geometrie!$G$18=1,Geometrie!$D$19=Daten!R11),L_Rest_neu,"")</f>
        <v/>
      </c>
      <c r="S14" s="6" t="str">
        <f>IF(AND(L_Rest&gt;0,Geometrie!$D$18="ja",Geometrie!$G$18=1,Geometrie!$D$19=Daten!S11),L_Rest_neu,"")</f>
        <v/>
      </c>
      <c r="T14" s="6" t="str">
        <f>IF(AND(L_Rest&gt;0,Geometrie!$D$18="ja",Geometrie!$G$18=1,Geometrie!$D$19=Daten!T11),L_Rest_neu,"")</f>
        <v/>
      </c>
      <c r="U14" s="6" t="str">
        <f>IF(AND(L_Rest&gt;0,Geometrie!$D$18="ja",Geometrie!$G$18=1,Geometrie!$D$19=Daten!U11),L_Rest_neu,"")</f>
        <v/>
      </c>
      <c r="V14" s="6" t="str">
        <f>IF(AND(L_Rest&gt;0,Geometrie!$D$18="ja",Geometrie!$G$18=1,Geometrie!$D$19=Daten!V11),L_Rest_neu,"")</f>
        <v/>
      </c>
      <c r="W14" s="6" t="str">
        <f>IF(AND(L_Rest&gt;0,Geometrie!$D$18="ja",Geometrie!$G$18=1,Geometrie!$D$19=Daten!W11),L_Rest_neu,"")</f>
        <v/>
      </c>
      <c r="X14" s="6" t="str">
        <f>IF(AND(L_Rest&gt;0,Geometrie!$D$18="ja",Geometrie!$G$18=1,Geometrie!$D$19=Daten!X11),L_Rest_neu,"")</f>
        <v/>
      </c>
      <c r="Y14" s="6" t="str">
        <f>IF(AND(L_Rest&gt;0,Geometrie!$D$18="ja",Geometrie!$G$18=1,Geometrie!$D$19=Daten!Y11),L_Rest_neu,"")</f>
        <v/>
      </c>
      <c r="Z14" s="6" t="str">
        <f>IF(AND(L_Rest&gt;0,Geometrie!$D$18="ja",Geometrie!$G$18=1,Geometrie!$D$19=Daten!Z11),L_Rest_neu,"")</f>
        <v/>
      </c>
      <c r="AA14" s="16" t="str">
        <f>IF(AND(L_Rest&gt;0,Geometrie!$D$18="ja",Geometrie!$G$18=1,Geometrie!$D$19=Daten!AA11),L_Rest_neu,"")</f>
        <v/>
      </c>
      <c r="AH14" s="2"/>
      <c r="AI14" s="6">
        <f>L_T</f>
        <v>11</v>
      </c>
      <c r="AJ14" s="6">
        <f>AJ13</f>
        <v>3.75</v>
      </c>
      <c r="AK14" s="2"/>
      <c r="AL14" s="2"/>
      <c r="AM14" s="6">
        <f>L_T</f>
        <v>11</v>
      </c>
      <c r="AN14" s="3">
        <f>AN13</f>
        <v>3.75</v>
      </c>
      <c r="AP14" s="3"/>
      <c r="AQ14" s="6">
        <f>AQ13</f>
        <v>1</v>
      </c>
      <c r="AR14" s="3">
        <f>H_T</f>
        <v>4.75</v>
      </c>
      <c r="AU14" s="3">
        <f>AU13</f>
        <v>0</v>
      </c>
      <c r="AV14" s="3">
        <f>IF(OR(Bh="nein",$AU$11+(AT13-1)*abh&gt;L_T),0,AV12)</f>
        <v>0</v>
      </c>
      <c r="AW14" s="3"/>
      <c r="AX14" s="3">
        <f>AX13</f>
        <v>0</v>
      </c>
      <c r="AY14" s="3">
        <f>IF(OR(Bh="nein",$AX$11+(AW13-1)*abh&gt;L_T),0,AY12)</f>
        <v>0</v>
      </c>
      <c r="BV14" s="3"/>
    </row>
    <row r="15" spans="1:91">
      <c r="A15" s="12"/>
      <c r="B15" s="15" t="s">
        <v>30</v>
      </c>
      <c r="C15" s="6" t="str">
        <f>IF(AND(L_Rest&gt;0,Geometrie!$D$18="ja",Geometrie!$G$18=2,OR(Geometrie!$D$19=Daten!C11,Geometrie!$D$20=Daten!C11)),L_Rest_neu,"")</f>
        <v/>
      </c>
      <c r="D15" s="6" t="str">
        <f>IF(AND(L_Rest&gt;0,Geometrie!$D$18="ja",Geometrie!$G$18=2,OR(Geometrie!$D$19=Daten!D11,Geometrie!$D$20=Daten!D11)),L_Rest_neu,"")</f>
        <v/>
      </c>
      <c r="E15" s="6" t="str">
        <f>IF(AND(L_Rest&gt;0,Geometrie!$D$18="ja",Geometrie!$G$18=2,OR(Geometrie!$D$19=Daten!E11,Geometrie!$D$20=Daten!E11)),L_Rest_neu,"")</f>
        <v/>
      </c>
      <c r="F15" s="6" t="str">
        <f>IF(AND(L_Rest&gt;0,Geometrie!$D$18="ja",Geometrie!$G$18=2,OR(Geometrie!$D$19=Daten!F11,Geometrie!$D$20=Daten!F11)),L_Rest_neu,"")</f>
        <v/>
      </c>
      <c r="G15" s="6" t="str">
        <f>IF(AND(L_Rest&gt;0,Geometrie!$D$18="ja",Geometrie!$G$18=2,OR(Geometrie!$D$19=Daten!G11,Geometrie!$D$20=Daten!G11)),L_Rest_neu,"")</f>
        <v/>
      </c>
      <c r="H15" s="6" t="str">
        <f>IF(AND(L_Rest&gt;0,Geometrie!$D$18="ja",Geometrie!$G$18=2,OR(Geometrie!$D$19=Daten!H11,Geometrie!$D$20=Daten!H11)),L_Rest_neu,"")</f>
        <v/>
      </c>
      <c r="I15" s="6" t="str">
        <f>IF(AND(L_Rest&gt;0,Geometrie!$D$18="ja",Geometrie!$G$18=2,OR(Geometrie!$D$19=Daten!I11,Geometrie!$D$20=Daten!I11)),L_Rest_neu,"")</f>
        <v/>
      </c>
      <c r="J15" s="6" t="str">
        <f>IF(AND(L_Rest&gt;0,Geometrie!$D$18="ja",Geometrie!$G$18=2,OR(Geometrie!$D$19=Daten!J11,Geometrie!$D$20=Daten!J11)),L_Rest_neu,"")</f>
        <v/>
      </c>
      <c r="K15" s="6" t="str">
        <f>IF(AND(L_Rest&gt;0,Geometrie!$D$18="ja",Geometrie!$G$18=2,OR(Geometrie!$D$19=Daten!K11,Geometrie!$D$20=Daten!K11)),L_Rest_neu,"")</f>
        <v/>
      </c>
      <c r="L15" s="6" t="str">
        <f>IF(AND(L_Rest&gt;0,Geometrie!$D$18="ja",Geometrie!$G$18=2,OR(Geometrie!$D$19=Daten!L11,Geometrie!$D$20=Daten!L11)),L_Rest_neu,"")</f>
        <v/>
      </c>
      <c r="M15" s="6" t="str">
        <f>IF(AND(L_Rest&gt;0,Geometrie!$D$18="ja",Geometrie!$G$18=2,OR(Geometrie!$D$19=Daten!M11,Geometrie!$D$20=Daten!M11)),L_Rest_neu,"")</f>
        <v/>
      </c>
      <c r="N15" s="6" t="str">
        <f>IF(AND(L_Rest&gt;0,Geometrie!$D$18="ja",Geometrie!$G$18=2,OR(Geometrie!$D$19=Daten!N11,Geometrie!$D$20=Daten!N11)),L_Rest_neu,"")</f>
        <v/>
      </c>
      <c r="O15" s="6" t="str">
        <f>IF(AND(L_Rest&gt;0,Geometrie!$D$18="ja",Geometrie!$G$18=2,OR(Geometrie!$D$19=Daten!O11,Geometrie!$D$20=Daten!O11)),L_Rest_neu,"")</f>
        <v/>
      </c>
      <c r="P15" s="6" t="str">
        <f>IF(AND(L_Rest&gt;0,Geometrie!$D$18="ja",Geometrie!$G$18=2,OR(Geometrie!$D$19=Daten!P11,Geometrie!$D$20=Daten!P11)),L_Rest_neu,"")</f>
        <v/>
      </c>
      <c r="Q15" s="6" t="str">
        <f>IF(AND(L_Rest&gt;0,Geometrie!$D$18="ja",Geometrie!$G$18=2,OR(Geometrie!$D$19=Daten!Q11,Geometrie!$D$20=Daten!Q11)),L_Rest_neu,"")</f>
        <v/>
      </c>
      <c r="R15" s="6" t="str">
        <f>IF(AND(L_Rest&gt;0,Geometrie!$D$18="ja",Geometrie!$G$18=2,OR(Geometrie!$D$19=Daten!R11,Geometrie!$D$20=Daten!R11)),L_Rest_neu,"")</f>
        <v/>
      </c>
      <c r="S15" s="6" t="str">
        <f>IF(AND(L_Rest&gt;0,Geometrie!$D$18="ja",Geometrie!$G$18=2,OR(Geometrie!$D$19=Daten!S11,Geometrie!$D$20=Daten!S11)),L_Rest_neu,"")</f>
        <v/>
      </c>
      <c r="T15" s="6" t="str">
        <f>IF(AND(L_Rest&gt;0,Geometrie!$D$18="ja",Geometrie!$G$18=2,OR(Geometrie!$D$19=Daten!T11,Geometrie!$D$20=Daten!T11)),L_Rest_neu,"")</f>
        <v/>
      </c>
      <c r="U15" s="6" t="str">
        <f>IF(AND(L_Rest&gt;0,Geometrie!$D$18="ja",Geometrie!$G$18=2,OR(Geometrie!$D$19=Daten!U11,Geometrie!$D$20=Daten!U11)),L_Rest_neu,"")</f>
        <v/>
      </c>
      <c r="V15" s="6" t="str">
        <f>IF(AND(L_Rest&gt;0,Geometrie!$D$18="ja",Geometrie!$G$18=2,OR(Geometrie!$D$19=Daten!V11,Geometrie!$D$20=Daten!V11)),L_Rest_neu,"")</f>
        <v/>
      </c>
      <c r="W15" s="6" t="str">
        <f>IF(AND(L_Rest&gt;0,Geometrie!$D$18="ja",Geometrie!$G$18=2,OR(Geometrie!$D$19=Daten!W11,Geometrie!$D$20=Daten!W11)),L_Rest_neu,"")</f>
        <v/>
      </c>
      <c r="X15" s="6" t="str">
        <f>IF(AND(L_Rest&gt;0,Geometrie!$D$18="ja",Geometrie!$G$18=2,OR(Geometrie!$D$19=Daten!X11,Geometrie!$D$20=Daten!X11)),L_Rest_neu,"")</f>
        <v/>
      </c>
      <c r="Y15" s="6" t="str">
        <f>IF(AND(L_Rest&gt;0,Geometrie!$D$18="ja",Geometrie!$G$18=2,OR(Geometrie!$D$19=Daten!Y11,Geometrie!$D$20=Daten!Y11)),L_Rest_neu,"")</f>
        <v/>
      </c>
      <c r="Z15" s="6" t="str">
        <f>IF(AND(L_Rest&gt;0,Geometrie!$D$18="ja",Geometrie!$G$18=2,OR(Geometrie!$D$19=Daten!Z11,Geometrie!$D$20=Daten!Z11)),L_Rest_neu,"")</f>
        <v/>
      </c>
      <c r="AA15" s="16" t="str">
        <f>IF(AND(L_Rest&gt;0,Geometrie!$D$18="ja",Geometrie!$G$18=2,OR(Geometrie!$D$19=Daten!AA11,Geometrie!$D$20=Daten!AA11)),L_Rest_neu,"")</f>
        <v/>
      </c>
      <c r="AH15" s="3">
        <v>3</v>
      </c>
      <c r="AI15" s="6">
        <v>0</v>
      </c>
      <c r="AJ15" s="6">
        <f>IF(AJ13-ar&lt;0,0,AJ13-ar)</f>
        <v>3.125</v>
      </c>
      <c r="AK15" s="2"/>
      <c r="AL15" s="3">
        <v>3</v>
      </c>
      <c r="AM15" s="6">
        <v>0</v>
      </c>
      <c r="AN15" s="6">
        <f>AN13-D27</f>
        <v>2.5</v>
      </c>
      <c r="AP15" s="3">
        <v>3</v>
      </c>
      <c r="AQ15" s="6">
        <f>AQ13+D17</f>
        <v>3.5</v>
      </c>
      <c r="AR15" s="3">
        <v>0</v>
      </c>
      <c r="AT15" s="3">
        <v>3</v>
      </c>
      <c r="AU15" s="3">
        <f>IF(OR(Bh="nein",$AU$11+(AT15-1)*abh&gt;L_T),0,AU13+abh)</f>
        <v>0</v>
      </c>
      <c r="AV15" s="3">
        <f>IF(OR(Bh="nein",$AU$11+(AT15-1)*abh&gt;L_T),0,AV13)</f>
        <v>0</v>
      </c>
      <c r="AW15" s="3">
        <v>3</v>
      </c>
      <c r="AX15" s="3">
        <f>IF(OR(Bh="nein",$AX$11+(AW15-1)*abh&gt;L_T),0,AU13+abh)</f>
        <v>0</v>
      </c>
      <c r="AY15" s="3">
        <f>IF(OR(Bh="nein",$AX$11+(AW15-1)*abh&gt;L_T),0,AY13)</f>
        <v>0</v>
      </c>
      <c r="BV15" s="3"/>
    </row>
    <row r="16" spans="1:91">
      <c r="A16" s="17"/>
      <c r="B16" s="18" t="s">
        <v>31</v>
      </c>
      <c r="C16" s="19" t="str">
        <f>IF(AND(L_Rest&gt;0,Geometrie!$D$18="ja",Geometrie!$G$18=3,OR(Geometrie!$D$19=Daten!C11,Geometrie!$D$20=Daten!C11,,Geometrie!$D$21=Daten!C11)),L_Rest_neu,"")</f>
        <v/>
      </c>
      <c r="D16" s="19" t="str">
        <f>IF(AND(L_Rest&gt;0,Geometrie!$D$18="ja",Geometrie!$G$18=3,OR(Geometrie!$D$19=Daten!D11,Geometrie!$D$20=Daten!D11,,Geometrie!$D$21=Daten!D11)),L_Rest_neu,"")</f>
        <v/>
      </c>
      <c r="E16" s="19" t="str">
        <f>IF(AND(L_Rest&gt;0,Geometrie!$D$18="ja",Geometrie!$G$18=3,OR(Geometrie!$D$19=Daten!E11,Geometrie!$D$20=Daten!E11,,Geometrie!$D$21=Daten!E11)),L_Rest_neu,"")</f>
        <v/>
      </c>
      <c r="F16" s="19" t="str">
        <f>IF(AND(L_Rest&gt;0,Geometrie!$D$18="ja",Geometrie!$G$18=3,OR(Geometrie!$D$19=Daten!F11,Geometrie!$D$20=Daten!F11,,Geometrie!$D$21=Daten!F11)),L_Rest_neu,"")</f>
        <v/>
      </c>
      <c r="G16" s="19" t="str">
        <f>IF(AND(L_Rest&gt;0,Geometrie!$D$18="ja",Geometrie!$G$18=3,OR(Geometrie!$D$19=Daten!G11,Geometrie!$D$20=Daten!G11,,Geometrie!$D$21=Daten!G11)),L_Rest_neu,"")</f>
        <v/>
      </c>
      <c r="H16" s="19" t="str">
        <f>IF(AND(L_Rest&gt;0,Geometrie!$D$18="ja",Geometrie!$G$18=3,OR(Geometrie!$D$19=Daten!H11,Geometrie!$D$20=Daten!H11,,Geometrie!$D$21=Daten!H11)),L_Rest_neu,"")</f>
        <v/>
      </c>
      <c r="I16" s="19" t="str">
        <f>IF(AND(L_Rest&gt;0,Geometrie!$D$18="ja",Geometrie!$G$18=3,OR(Geometrie!$D$19=Daten!I11,Geometrie!$D$20=Daten!I11,,Geometrie!$D$21=Daten!I11)),L_Rest_neu,"")</f>
        <v/>
      </c>
      <c r="J16" s="19" t="str">
        <f>IF(AND(L_Rest&gt;0,Geometrie!$D$18="ja",Geometrie!$G$18=3,OR(Geometrie!$D$19=Daten!J11,Geometrie!$D$20=Daten!J11,,Geometrie!$D$21=Daten!J11)),L_Rest_neu,"")</f>
        <v/>
      </c>
      <c r="K16" s="19" t="str">
        <f>IF(AND(L_Rest&gt;0,Geometrie!$D$18="ja",Geometrie!$G$18=3,OR(Geometrie!$D$19=Daten!K11,Geometrie!$D$20=Daten!K11,,Geometrie!$D$21=Daten!K11)),L_Rest_neu,"")</f>
        <v/>
      </c>
      <c r="L16" s="19" t="str">
        <f>IF(AND(L_Rest&gt;0,Geometrie!$D$18="ja",Geometrie!$G$18=3,OR(Geometrie!$D$19=Daten!L11,Geometrie!$D$20=Daten!L11,,Geometrie!$D$21=Daten!L11)),L_Rest_neu,"")</f>
        <v/>
      </c>
      <c r="M16" s="19" t="str">
        <f>IF(AND(L_Rest&gt;0,Geometrie!$D$18="ja",Geometrie!$G$18=3,OR(Geometrie!$D$19=Daten!M11,Geometrie!$D$20=Daten!M11,,Geometrie!$D$21=Daten!M11)),L_Rest_neu,"")</f>
        <v/>
      </c>
      <c r="N16" s="19" t="str">
        <f>IF(AND(L_Rest&gt;0,Geometrie!$D$18="ja",Geometrie!$G$18=3,OR(Geometrie!$D$19=Daten!N11,Geometrie!$D$20=Daten!N11,,Geometrie!$D$21=Daten!N11)),L_Rest_neu,"")</f>
        <v/>
      </c>
      <c r="O16" s="19" t="str">
        <f>IF(AND(L_Rest&gt;0,Geometrie!$D$18="ja",Geometrie!$G$18=3,OR(Geometrie!$D$19=Daten!O11,Geometrie!$D$20=Daten!O11,,Geometrie!$D$21=Daten!O11)),L_Rest_neu,"")</f>
        <v/>
      </c>
      <c r="P16" s="19" t="str">
        <f>IF(AND(L_Rest&gt;0,Geometrie!$D$18="ja",Geometrie!$G$18=3,OR(Geometrie!$D$19=Daten!P11,Geometrie!$D$20=Daten!P11,,Geometrie!$D$21=Daten!P11)),L_Rest_neu,"")</f>
        <v/>
      </c>
      <c r="Q16" s="19" t="str">
        <f>IF(AND(L_Rest&gt;0,Geometrie!$D$18="ja",Geometrie!$G$18=3,OR(Geometrie!$D$19=Daten!Q11,Geometrie!$D$20=Daten!Q11,,Geometrie!$D$21=Daten!Q11)),L_Rest_neu,"")</f>
        <v/>
      </c>
      <c r="R16" s="19" t="str">
        <f>IF(AND(L_Rest&gt;0,Geometrie!$D$18="ja",Geometrie!$G$18=3,OR(Geometrie!$D$19=Daten!R11,Geometrie!$D$20=Daten!R11,,Geometrie!$D$21=Daten!R11)),L_Rest_neu,"")</f>
        <v/>
      </c>
      <c r="S16" s="19" t="str">
        <f>IF(AND(L_Rest&gt;0,Geometrie!$D$18="ja",Geometrie!$G$18=3,OR(Geometrie!$D$19=Daten!S11,Geometrie!$D$20=Daten!S11,,Geometrie!$D$21=Daten!S11)),L_Rest_neu,"")</f>
        <v/>
      </c>
      <c r="T16" s="19" t="str">
        <f>IF(AND(L_Rest&gt;0,Geometrie!$D$18="ja",Geometrie!$G$18=3,OR(Geometrie!$D$19=Daten!T11,Geometrie!$D$20=Daten!T11,,Geometrie!$D$21=Daten!T11)),L_Rest_neu,"")</f>
        <v/>
      </c>
      <c r="U16" s="19" t="str">
        <f>IF(AND(L_Rest&gt;0,Geometrie!$D$18="ja",Geometrie!$G$18=3,OR(Geometrie!$D$19=Daten!U11,Geometrie!$D$20=Daten!U11,,Geometrie!$D$21=Daten!U11)),L_Rest_neu,"")</f>
        <v/>
      </c>
      <c r="V16" s="19" t="str">
        <f>IF(AND(L_Rest&gt;0,Geometrie!$D$18="ja",Geometrie!$G$18=3,OR(Geometrie!$D$19=Daten!V11,Geometrie!$D$20=Daten!V11,,Geometrie!$D$21=Daten!V11)),L_Rest_neu,"")</f>
        <v/>
      </c>
      <c r="W16" s="19" t="str">
        <f>IF(AND(L_Rest&gt;0,Geometrie!$D$18="ja",Geometrie!$G$18=3,OR(Geometrie!$D$19=Daten!W11,Geometrie!$D$20=Daten!W11,,Geometrie!$D$21=Daten!W11)),L_Rest_neu,"")</f>
        <v/>
      </c>
      <c r="X16" s="19" t="str">
        <f>IF(AND(L_Rest&gt;0,Geometrie!$D$18="ja",Geometrie!$G$18=3,OR(Geometrie!$D$19=Daten!X11,Geometrie!$D$20=Daten!X11,,Geometrie!$D$21=Daten!X11)),L_Rest_neu,"")</f>
        <v/>
      </c>
      <c r="Y16" s="19" t="str">
        <f>IF(AND(L_Rest&gt;0,Geometrie!$D$18="ja",Geometrie!$G$18=3,OR(Geometrie!$D$19=Daten!Y11,Geometrie!$D$20=Daten!Y11,,Geometrie!$D$21=Daten!Y11)),L_Rest_neu,"")</f>
        <v/>
      </c>
      <c r="Z16" s="19" t="str">
        <f>IF(AND(L_Rest&gt;0,Geometrie!$D$18="ja",Geometrie!$G$18=3,OR(Geometrie!$D$19=Daten!Z11,Geometrie!$D$20=Daten!Z11,,Geometrie!$D$21=Daten!Z11)),L_Rest_neu,"")</f>
        <v/>
      </c>
      <c r="AA16" s="20" t="str">
        <f>IF(AND(L_Rest&gt;0,Geometrie!$D$18="ja",Geometrie!$G$18=3,OR(Geometrie!$D$19=Daten!AA11,Geometrie!$D$20=Daten!AA11,,Geometrie!$D$21=Daten!AA11)),L_Rest_neu,"")</f>
        <v/>
      </c>
      <c r="AH16" s="2"/>
      <c r="AI16" s="6">
        <f>L_T</f>
        <v>11</v>
      </c>
      <c r="AJ16" s="6">
        <f t="shared" ref="AJ16" si="1">AJ15</f>
        <v>3.125</v>
      </c>
      <c r="AK16" s="2"/>
      <c r="AL16" s="2"/>
      <c r="AM16" s="6">
        <f>L_T</f>
        <v>11</v>
      </c>
      <c r="AN16" s="3">
        <f>AN15</f>
        <v>2.5</v>
      </c>
      <c r="AP16" s="3"/>
      <c r="AQ16" s="6">
        <f>AQ15</f>
        <v>3.5</v>
      </c>
      <c r="AR16" s="3">
        <f>H_T</f>
        <v>4.75</v>
      </c>
      <c r="AU16" s="3">
        <f t="shared" ref="AU16" si="2">AU15</f>
        <v>0</v>
      </c>
      <c r="AV16" s="3">
        <f>IF(OR(Bh="nein",$AU$11+(AT15-1)*abh&gt;L_T),0,AV14)</f>
        <v>0</v>
      </c>
      <c r="AW16" s="3"/>
      <c r="AX16" s="3">
        <f t="shared" ref="AX16" si="3">AX15</f>
        <v>0</v>
      </c>
      <c r="AY16" s="3">
        <f>IF(OR(Bh="nein",$AX$11+(AW15-1)*abh&gt;L_T),0,AY14)</f>
        <v>0</v>
      </c>
      <c r="BV16" s="3"/>
    </row>
    <row r="17" spans="1:99">
      <c r="B17" s="21" t="s">
        <v>33</v>
      </c>
      <c r="C17" s="22">
        <f t="shared" ref="C17:AA17" si="4">IF(C11&gt;0,MIN(C12:C16),0)</f>
        <v>1</v>
      </c>
      <c r="D17" s="22">
        <f t="shared" si="4"/>
        <v>2.5</v>
      </c>
      <c r="E17" s="22">
        <f t="shared" si="4"/>
        <v>2.5</v>
      </c>
      <c r="F17" s="22">
        <f t="shared" si="4"/>
        <v>2.5</v>
      </c>
      <c r="G17" s="22">
        <f t="shared" si="4"/>
        <v>2.5</v>
      </c>
      <c r="H17" s="22">
        <f t="shared" si="4"/>
        <v>0</v>
      </c>
      <c r="I17" s="22">
        <f t="shared" si="4"/>
        <v>0</v>
      </c>
      <c r="J17" s="22">
        <f t="shared" si="4"/>
        <v>0</v>
      </c>
      <c r="K17" s="22">
        <f t="shared" si="4"/>
        <v>0</v>
      </c>
      <c r="L17" s="22">
        <f t="shared" si="4"/>
        <v>0</v>
      </c>
      <c r="M17" s="22">
        <f t="shared" si="4"/>
        <v>0</v>
      </c>
      <c r="N17" s="22">
        <f t="shared" si="4"/>
        <v>0</v>
      </c>
      <c r="O17" s="22">
        <f t="shared" si="4"/>
        <v>0</v>
      </c>
      <c r="P17" s="22">
        <f t="shared" si="4"/>
        <v>0</v>
      </c>
      <c r="Q17" s="22">
        <f t="shared" si="4"/>
        <v>0</v>
      </c>
      <c r="R17" s="22">
        <f t="shared" si="4"/>
        <v>0</v>
      </c>
      <c r="S17" s="22">
        <f t="shared" si="4"/>
        <v>0</v>
      </c>
      <c r="T17" s="22">
        <f t="shared" si="4"/>
        <v>0</v>
      </c>
      <c r="U17" s="22">
        <f t="shared" si="4"/>
        <v>0</v>
      </c>
      <c r="V17" s="22">
        <f t="shared" si="4"/>
        <v>0</v>
      </c>
      <c r="W17" s="22">
        <f t="shared" si="4"/>
        <v>0</v>
      </c>
      <c r="X17" s="22">
        <f t="shared" si="4"/>
        <v>0</v>
      </c>
      <c r="Y17" s="22">
        <f t="shared" si="4"/>
        <v>0</v>
      </c>
      <c r="Z17" s="22">
        <f t="shared" si="4"/>
        <v>0</v>
      </c>
      <c r="AA17" s="22">
        <f t="shared" si="4"/>
        <v>0</v>
      </c>
      <c r="AH17" s="3">
        <v>4</v>
      </c>
      <c r="AI17" s="6">
        <v>0</v>
      </c>
      <c r="AJ17" s="6">
        <f>IF(AJ15-ar&lt;0,0,AJ15-ar)</f>
        <v>2.5</v>
      </c>
      <c r="AK17" s="2"/>
      <c r="AL17" s="3">
        <v>4</v>
      </c>
      <c r="AM17" s="6">
        <v>0</v>
      </c>
      <c r="AN17" s="6">
        <f>AN15-E27</f>
        <v>1.25</v>
      </c>
      <c r="AP17" s="3">
        <v>4</v>
      </c>
      <c r="AQ17" s="6">
        <f>AQ15+E17</f>
        <v>6</v>
      </c>
      <c r="AR17" s="3">
        <v>0</v>
      </c>
      <c r="AT17" s="3">
        <v>4</v>
      </c>
      <c r="AU17" s="3">
        <f>IF(OR(Bh="nein",$AU$11+(AT17-1)*abh&gt;L_T),0,AU15+abh)</f>
        <v>0</v>
      </c>
      <c r="AV17" s="3">
        <f>IF(OR(Bh="nein",$AU$11+(AT17-1)*abh&gt;L_T),0,AV15)</f>
        <v>0</v>
      </c>
      <c r="AW17" s="3">
        <v>4</v>
      </c>
      <c r="AX17" s="3">
        <f>IF(OR(Bh="nein",$AX$11+(AW17-1)*abh&gt;L_T),0,AU15+abh)</f>
        <v>0</v>
      </c>
      <c r="AY17" s="3">
        <f>IF(OR(Bh="nein",$AX$11+(AW17-1)*abh&gt;L_T),0,AY15)</f>
        <v>0</v>
      </c>
      <c r="BV17" s="3"/>
    </row>
    <row r="18" spans="1:99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P18" s="3"/>
      <c r="AA18" s="2"/>
      <c r="AH18" s="2"/>
      <c r="AI18" s="6">
        <f>L_T</f>
        <v>11</v>
      </c>
      <c r="AJ18" s="6">
        <f t="shared" ref="AJ18" si="5">AJ17</f>
        <v>2.5</v>
      </c>
      <c r="AK18" s="2"/>
      <c r="AL18" s="2"/>
      <c r="AM18" s="6">
        <f>L_T</f>
        <v>11</v>
      </c>
      <c r="AN18" s="3">
        <f t="shared" ref="AN18" si="6">AN17</f>
        <v>1.25</v>
      </c>
      <c r="AP18" s="3"/>
      <c r="AQ18" s="6">
        <f>AQ17</f>
        <v>6</v>
      </c>
      <c r="AR18" s="3">
        <f>H_T</f>
        <v>4.75</v>
      </c>
      <c r="AU18" s="3">
        <f t="shared" ref="AU18" si="7">AU17</f>
        <v>0</v>
      </c>
      <c r="AV18" s="3">
        <f>IF(OR(Bh="nein",$AU$11+(AT17-1)*abh&gt;L_T),0,AV16)</f>
        <v>0</v>
      </c>
      <c r="AW18" s="3"/>
      <c r="AX18" s="3">
        <f t="shared" ref="AX18" si="8">AX17</f>
        <v>0</v>
      </c>
      <c r="AY18" s="3">
        <f>IF(OR(Bh="nein",$AX$11+(AW17-1)*abh&gt;L_T),0,AY16)</f>
        <v>0</v>
      </c>
      <c r="BV18" s="3"/>
    </row>
    <row r="19" spans="1:99">
      <c r="A19" s="7"/>
      <c r="B19" s="9"/>
      <c r="C19" s="9" t="s">
        <v>26</v>
      </c>
      <c r="D19" s="10" t="s">
        <v>34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3"/>
      <c r="AH19" s="3">
        <v>5</v>
      </c>
      <c r="AI19" s="6">
        <v>0</v>
      </c>
      <c r="AJ19" s="6">
        <f>IF(AJ17-ar&lt;0,0,AJ17-ar)</f>
        <v>1.875</v>
      </c>
      <c r="AK19" s="2"/>
      <c r="AL19" s="3">
        <v>5</v>
      </c>
      <c r="AM19" s="6">
        <v>0</v>
      </c>
      <c r="AN19" s="6">
        <f>AN17-F27</f>
        <v>0</v>
      </c>
      <c r="AP19" s="3">
        <v>5</v>
      </c>
      <c r="AQ19" s="6">
        <f>AQ17+F17</f>
        <v>8.5</v>
      </c>
      <c r="AR19" s="3">
        <v>0</v>
      </c>
      <c r="AT19" s="3">
        <v>5</v>
      </c>
      <c r="AU19" s="3">
        <f>IF(OR(Bh="nein",$AU$11+(AT19-1)*abh&gt;L_T),0,AU17+abh)</f>
        <v>0</v>
      </c>
      <c r="AV19" s="3">
        <f>IF(OR(Bh="nein",$AU$11+(AT19-1)*abh&gt;L_T),0,AV17)</f>
        <v>0</v>
      </c>
      <c r="AW19" s="3">
        <v>5</v>
      </c>
      <c r="AX19" s="3">
        <f>IF(OR(Bh="nein",$AX$11+(AW19-1)*abh&gt;L_T),0,AU17+abh)</f>
        <v>0</v>
      </c>
      <c r="AY19" s="3">
        <f>IF(OR(Bh="nein",$AX$11+(AW19-1)*abh&gt;L_T),0,AY17)</f>
        <v>0</v>
      </c>
      <c r="BV19" s="3"/>
    </row>
    <row r="20" spans="1:99">
      <c r="A20" s="12"/>
      <c r="B20" s="3"/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13">
        <v>25</v>
      </c>
      <c r="AH20" s="2"/>
      <c r="AI20" s="6">
        <f>L_T</f>
        <v>11</v>
      </c>
      <c r="AJ20" s="6">
        <f t="shared" ref="AJ20" si="9">AJ19</f>
        <v>1.875</v>
      </c>
      <c r="AK20" s="2"/>
      <c r="AL20" s="2"/>
      <c r="AM20" s="6">
        <f>L_T</f>
        <v>11</v>
      </c>
      <c r="AN20" s="3">
        <f t="shared" ref="AN20" si="10">AN19</f>
        <v>0</v>
      </c>
      <c r="AP20" s="3"/>
      <c r="AQ20" s="6">
        <f>AQ19</f>
        <v>8.5</v>
      </c>
      <c r="AR20" s="3">
        <f>H_T</f>
        <v>4.75</v>
      </c>
      <c r="AU20" s="3">
        <f t="shared" ref="AU20" si="11">AU19</f>
        <v>0</v>
      </c>
      <c r="AV20" s="3">
        <f>IF(OR(Bh="nein",$AU$11+(AT19-1)*abh&gt;L_T),0,AV18)</f>
        <v>0</v>
      </c>
      <c r="AW20" s="3"/>
      <c r="AX20" s="3">
        <f t="shared" ref="AX20" si="12">AX19</f>
        <v>0</v>
      </c>
      <c r="AY20" s="3">
        <f>IF(OR(Bh="nein",$AX$11+(AW19-1)*abh&gt;L_T),0,AY18)</f>
        <v>0</v>
      </c>
      <c r="BV20" s="3"/>
    </row>
    <row r="21" spans="1:99">
      <c r="A21" s="12"/>
      <c r="B21" s="3" t="s">
        <v>36</v>
      </c>
      <c r="C21" s="3">
        <f>IF(C10&lt;=nHP,Daten!C10,0)</f>
        <v>1</v>
      </c>
      <c r="D21" s="3">
        <f>IF(D10&lt;=nHP,Daten!D10,0)</f>
        <v>2</v>
      </c>
      <c r="E21" s="3">
        <f>IF(E10&lt;=nHP,Daten!E10,0)</f>
        <v>3</v>
      </c>
      <c r="F21" s="3">
        <f>IF(F10&lt;=nHP,Daten!F10,0)</f>
        <v>4</v>
      </c>
      <c r="G21" s="3">
        <f>IF(G10&lt;=nHP,Daten!G10,0)</f>
        <v>0</v>
      </c>
      <c r="H21" s="3">
        <f>IF(H10&lt;=nHP,Daten!H10,0)</f>
        <v>0</v>
      </c>
      <c r="I21" s="3">
        <f>IF(I10&lt;=nHP,Daten!I10,0)</f>
        <v>0</v>
      </c>
      <c r="J21" s="3">
        <f>IF(J10&lt;=nHP,Daten!J10,0)</f>
        <v>0</v>
      </c>
      <c r="K21" s="3">
        <f>IF(K10&lt;=nHP,Daten!K10,0)</f>
        <v>0</v>
      </c>
      <c r="L21" s="3">
        <f>IF(L10&lt;=nHP,Daten!L10,0)</f>
        <v>0</v>
      </c>
      <c r="M21" s="3">
        <f>IF(M10&lt;=nHP,Daten!M10,0)</f>
        <v>0</v>
      </c>
      <c r="N21" s="3">
        <f>IF(N10&lt;=nHP,Daten!N10,0)</f>
        <v>0</v>
      </c>
      <c r="O21" s="3">
        <f>IF(O10&lt;=nHP,Daten!O10,0)</f>
        <v>0</v>
      </c>
      <c r="P21" s="3">
        <f>IF(P10&lt;=nHP,Daten!P10,0)</f>
        <v>0</v>
      </c>
      <c r="Q21" s="3">
        <f>IF(Q10&lt;=nHP,Daten!Q10,0)</f>
        <v>0</v>
      </c>
      <c r="R21" s="3">
        <f>IF(R10&lt;=nHP,Daten!R10,0)</f>
        <v>0</v>
      </c>
      <c r="S21" s="3">
        <f>IF(S10&lt;=nHP,Daten!S10,0)</f>
        <v>0</v>
      </c>
      <c r="T21" s="3">
        <f>IF(T10&lt;=nHP,Daten!T10,0)</f>
        <v>0</v>
      </c>
      <c r="U21" s="3">
        <f>IF(U10&lt;=nHP,Daten!U10,0)</f>
        <v>0</v>
      </c>
      <c r="V21" s="3">
        <f>IF(V10&lt;=nHP,Daten!V10,0)</f>
        <v>0</v>
      </c>
      <c r="W21" s="3">
        <f>IF(W10&lt;=nHP,Daten!W10,0)</f>
        <v>0</v>
      </c>
      <c r="X21" s="3">
        <f>IF(X10&lt;=nHP,Daten!X10,0)</f>
        <v>0</v>
      </c>
      <c r="Y21" s="3">
        <f>IF(Y10&lt;=nHP,Daten!Y10,0)</f>
        <v>0</v>
      </c>
      <c r="Z21" s="3">
        <f>IF(Z10&lt;=nHP,Daten!Z10,0)</f>
        <v>0</v>
      </c>
      <c r="AA21" s="13">
        <f>IF(AA10&lt;=nHP,Daten!AA10,0)</f>
        <v>0</v>
      </c>
      <c r="AH21" s="3">
        <v>6</v>
      </c>
      <c r="AI21" s="6">
        <v>0</v>
      </c>
      <c r="AJ21" s="6">
        <f>IF(AJ19-ar&lt;0,0,AJ19-ar)</f>
        <v>1.25</v>
      </c>
      <c r="AK21" s="2"/>
      <c r="AL21" s="3">
        <v>6</v>
      </c>
      <c r="AM21" s="6">
        <v>0</v>
      </c>
      <c r="AN21" s="6">
        <f>AN19-G27</f>
        <v>0</v>
      </c>
      <c r="AP21" s="3">
        <v>6</v>
      </c>
      <c r="AQ21" s="6">
        <f>AQ19+G17</f>
        <v>11</v>
      </c>
      <c r="AR21" s="3">
        <v>0</v>
      </c>
      <c r="AT21" s="3">
        <v>6</v>
      </c>
      <c r="AU21" s="3">
        <f>IF(OR(Bh="nein",$AU$11+(AT21-1)*abh&gt;L_T),0,AU19+abh)</f>
        <v>0</v>
      </c>
      <c r="AV21" s="3">
        <f>IF(OR(Bh="nein",$AU$11+(AT21-1)*abh&gt;L_T),0,AV19)</f>
        <v>0</v>
      </c>
      <c r="AW21" s="3">
        <v>6</v>
      </c>
      <c r="AX21" s="3">
        <f>IF(OR(Bh="nein",$AX$11+(AW21-1)*abh&gt;L_T),0,AU19+abh)</f>
        <v>0</v>
      </c>
      <c r="AY21" s="3">
        <f>IF(OR(Bh="nein",$AX$11+(AW21-1)*abh&gt;L_T),0,AY19)</f>
        <v>0</v>
      </c>
      <c r="BV21" s="3"/>
    </row>
    <row r="22" spans="1:99">
      <c r="A22" s="12"/>
      <c r="B22" s="3"/>
      <c r="C22" s="24" t="s">
        <v>19</v>
      </c>
      <c r="D22" s="24" t="str">
        <f t="shared" ref="D22:AA22" si="13">IF(D21=nHP,"unten","")</f>
        <v/>
      </c>
      <c r="E22" s="24" t="str">
        <f t="shared" si="13"/>
        <v/>
      </c>
      <c r="F22" s="24" t="str">
        <f t="shared" si="13"/>
        <v>unten</v>
      </c>
      <c r="G22" s="24" t="str">
        <f t="shared" si="13"/>
        <v/>
      </c>
      <c r="H22" s="24" t="str">
        <f t="shared" si="13"/>
        <v/>
      </c>
      <c r="I22" s="24" t="str">
        <f t="shared" si="13"/>
        <v/>
      </c>
      <c r="J22" s="24" t="str">
        <f t="shared" si="13"/>
        <v/>
      </c>
      <c r="K22" s="24" t="str">
        <f t="shared" si="13"/>
        <v/>
      </c>
      <c r="L22" s="24" t="str">
        <f t="shared" si="13"/>
        <v/>
      </c>
      <c r="M22" s="24" t="str">
        <f t="shared" si="13"/>
        <v/>
      </c>
      <c r="N22" s="24" t="str">
        <f t="shared" si="13"/>
        <v/>
      </c>
      <c r="O22" s="24" t="str">
        <f t="shared" si="13"/>
        <v/>
      </c>
      <c r="P22" s="24" t="str">
        <f t="shared" si="13"/>
        <v/>
      </c>
      <c r="Q22" s="24" t="str">
        <f t="shared" si="13"/>
        <v/>
      </c>
      <c r="R22" s="24" t="str">
        <f t="shared" si="13"/>
        <v/>
      </c>
      <c r="S22" s="24" t="str">
        <f t="shared" si="13"/>
        <v/>
      </c>
      <c r="T22" s="24" t="str">
        <f t="shared" si="13"/>
        <v/>
      </c>
      <c r="U22" s="24" t="str">
        <f t="shared" si="13"/>
        <v/>
      </c>
      <c r="V22" s="24" t="str">
        <f t="shared" si="13"/>
        <v/>
      </c>
      <c r="W22" s="24" t="str">
        <f t="shared" si="13"/>
        <v/>
      </c>
      <c r="X22" s="24" t="str">
        <f t="shared" si="13"/>
        <v/>
      </c>
      <c r="Y22" s="24" t="str">
        <f t="shared" si="13"/>
        <v/>
      </c>
      <c r="Z22" s="24" t="str">
        <f t="shared" si="13"/>
        <v/>
      </c>
      <c r="AA22" s="25" t="str">
        <f t="shared" si="13"/>
        <v/>
      </c>
      <c r="AH22" s="2"/>
      <c r="AI22" s="6">
        <f>L_T</f>
        <v>11</v>
      </c>
      <c r="AJ22" s="6">
        <f t="shared" ref="AJ22" si="14">AJ21</f>
        <v>1.25</v>
      </c>
      <c r="AK22" s="2"/>
      <c r="AL22" s="2"/>
      <c r="AM22" s="6">
        <f>L_T</f>
        <v>11</v>
      </c>
      <c r="AN22" s="3">
        <f t="shared" ref="AN22" si="15">AN21</f>
        <v>0</v>
      </c>
      <c r="AP22" s="3"/>
      <c r="AQ22" s="6">
        <f>AQ21</f>
        <v>11</v>
      </c>
      <c r="AR22" s="3">
        <f>H_T</f>
        <v>4.75</v>
      </c>
      <c r="AU22" s="3">
        <f t="shared" ref="AU22" si="16">AU21</f>
        <v>0</v>
      </c>
      <c r="AV22" s="3">
        <f>IF(OR(Bh="nein",$AU$11+(AT21-1)*abh&gt;L_T),0,AV20)</f>
        <v>0</v>
      </c>
      <c r="AW22" s="3"/>
      <c r="AX22" s="3">
        <f t="shared" ref="AX22" si="17">AX21</f>
        <v>0</v>
      </c>
      <c r="AY22" s="3">
        <f>IF(OR(Bh="nein",$AX$11+(AW21-1)*abh&gt;L_T),0,AY20)</f>
        <v>0</v>
      </c>
      <c r="BV22" s="3"/>
    </row>
    <row r="23" spans="1:99">
      <c r="A23" s="12"/>
      <c r="B23" s="15" t="s">
        <v>35</v>
      </c>
      <c r="C23" s="3">
        <f t="shared" ref="C23:AA23" si="18">IF(C21&gt;0,H_Pl,"")</f>
        <v>1.25</v>
      </c>
      <c r="D23" s="3">
        <f t="shared" si="18"/>
        <v>1.25</v>
      </c>
      <c r="E23" s="3">
        <f t="shared" si="18"/>
        <v>1.25</v>
      </c>
      <c r="F23" s="3">
        <f t="shared" si="18"/>
        <v>1.25</v>
      </c>
      <c r="G23" s="3" t="str">
        <f t="shared" si="18"/>
        <v/>
      </c>
      <c r="H23" s="3" t="str">
        <f t="shared" si="18"/>
        <v/>
      </c>
      <c r="I23" s="3" t="str">
        <f t="shared" si="18"/>
        <v/>
      </c>
      <c r="J23" s="3" t="str">
        <f t="shared" si="18"/>
        <v/>
      </c>
      <c r="K23" s="3" t="str">
        <f t="shared" si="18"/>
        <v/>
      </c>
      <c r="L23" s="3" t="str">
        <f t="shared" si="18"/>
        <v/>
      </c>
      <c r="M23" s="3" t="str">
        <f t="shared" si="18"/>
        <v/>
      </c>
      <c r="N23" s="3" t="str">
        <f t="shared" si="18"/>
        <v/>
      </c>
      <c r="O23" s="3" t="str">
        <f t="shared" si="18"/>
        <v/>
      </c>
      <c r="P23" s="3" t="str">
        <f t="shared" si="18"/>
        <v/>
      </c>
      <c r="Q23" s="3" t="str">
        <f t="shared" si="18"/>
        <v/>
      </c>
      <c r="R23" s="3" t="str">
        <f t="shared" si="18"/>
        <v/>
      </c>
      <c r="S23" s="3" t="str">
        <f t="shared" si="18"/>
        <v/>
      </c>
      <c r="T23" s="3" t="str">
        <f t="shared" si="18"/>
        <v/>
      </c>
      <c r="U23" s="3" t="str">
        <f t="shared" si="18"/>
        <v/>
      </c>
      <c r="V23" s="3" t="str">
        <f t="shared" si="18"/>
        <v/>
      </c>
      <c r="W23" s="3" t="str">
        <f t="shared" si="18"/>
        <v/>
      </c>
      <c r="X23" s="3" t="str">
        <f t="shared" si="18"/>
        <v/>
      </c>
      <c r="Y23" s="3" t="str">
        <f t="shared" si="18"/>
        <v/>
      </c>
      <c r="Z23" s="3" t="str">
        <f t="shared" si="18"/>
        <v/>
      </c>
      <c r="AA23" s="13" t="str">
        <f t="shared" si="18"/>
        <v/>
      </c>
      <c r="AH23" s="3">
        <v>7</v>
      </c>
      <c r="AI23" s="6">
        <v>0</v>
      </c>
      <c r="AJ23" s="6">
        <f>IF(AJ21-ar&lt;0,0,AJ21-ar)</f>
        <v>0.625</v>
      </c>
      <c r="AK23" s="2"/>
      <c r="AL23" s="3">
        <v>7</v>
      </c>
      <c r="AM23" s="6">
        <v>0</v>
      </c>
      <c r="AN23" s="6">
        <f>AN21-H27</f>
        <v>0</v>
      </c>
      <c r="AP23" s="3">
        <v>7</v>
      </c>
      <c r="AQ23" s="6">
        <f>AQ21+H17</f>
        <v>11</v>
      </c>
      <c r="AR23" s="3">
        <v>0</v>
      </c>
      <c r="AT23" s="3">
        <v>7</v>
      </c>
      <c r="AU23" s="3">
        <f>IF(OR(Bh="nein",$AU$11+(AT23-1)*abh&gt;L_T),0,AU21+abh)</f>
        <v>0</v>
      </c>
      <c r="AV23" s="3">
        <f>IF(OR(Bh="nein",$AU$11+(AT23-1)*abh&gt;L_T),0,AV21)</f>
        <v>0</v>
      </c>
      <c r="AW23" s="3">
        <v>7</v>
      </c>
      <c r="AX23" s="3">
        <f>IF(OR(Bh="nein",$AX$11+(AW23-1)*abh&gt;L_T),0,AU21+abh)</f>
        <v>0</v>
      </c>
      <c r="AY23" s="3">
        <f>IF(OR(Bh="nein",$AX$11+(AW23-1)*abh&gt;L_T),0,AY21)</f>
        <v>0</v>
      </c>
      <c r="BV23" s="3"/>
    </row>
    <row r="24" spans="1:99">
      <c r="A24" s="12"/>
      <c r="B24" s="15" t="s">
        <v>37</v>
      </c>
      <c r="C24" s="3">
        <f>IF(AND(H_Rest&gt;0,C21&gt;0,Geometrie!$G$23="oben"),IF(C22="oben",HPl_o,H_Pl),"")</f>
        <v>1</v>
      </c>
      <c r="D24" s="3">
        <f>IF(AND(H_Rest&gt;0,D21&gt;0,Geometrie!$G$23="oben"),IF(D22="oben",HPl_o,H_Pl),"")</f>
        <v>1.25</v>
      </c>
      <c r="E24" s="3">
        <f>IF(AND(H_Rest&gt;0,E21&gt;0,Geometrie!$G$23="oben"),IF(E22="oben",HPl_o,H_Pl),"")</f>
        <v>1.25</v>
      </c>
      <c r="F24" s="3">
        <f>IF(AND(H_Rest&gt;0,F21&gt;0,Geometrie!$G$23="oben"),IF(F22="oben",HPl_o,H_Pl),"")</f>
        <v>1.25</v>
      </c>
      <c r="G24" s="3" t="str">
        <f>IF(AND(H_Rest&gt;0,G21&gt;0,Geometrie!$G$23="oben"),IF(G22="oben",HPl_o,H_Pl),"")</f>
        <v/>
      </c>
      <c r="H24" s="3" t="str">
        <f>IF(AND(H_Rest&gt;0,H21&gt;0,Geometrie!$G$23="oben"),IF(H22="oben",HPl_o,H_Pl),"")</f>
        <v/>
      </c>
      <c r="I24" s="3" t="str">
        <f>IF(AND(H_Rest&gt;0,I21&gt;0,Geometrie!$G$23="oben"),IF(I22="oben",HPl_o,H_Pl),"")</f>
        <v/>
      </c>
      <c r="J24" s="3" t="str">
        <f>IF(AND(H_Rest&gt;0,J21&gt;0,Geometrie!$G$23="oben"),IF(J22="oben",HPl_o,H_Pl),"")</f>
        <v/>
      </c>
      <c r="K24" s="3" t="str">
        <f>IF(AND(H_Rest&gt;0,K21&gt;0,Geometrie!$G$23="oben"),IF(K22="oben",HPl_o,H_Pl),"")</f>
        <v/>
      </c>
      <c r="L24" s="3" t="str">
        <f>IF(AND(H_Rest&gt;0,L21&gt;0,Geometrie!$G$23="oben"),IF(L22="oben",HPl_o,H_Pl),"")</f>
        <v/>
      </c>
      <c r="M24" s="3" t="str">
        <f>IF(AND(H_Rest&gt;0,M21&gt;0,Geometrie!$G$23="oben"),IF(M22="oben",HPl_o,H_Pl),"")</f>
        <v/>
      </c>
      <c r="N24" s="3" t="str">
        <f>IF(AND(H_Rest&gt;0,N21&gt;0,Geometrie!$G$23="oben"),IF(N22="oben",HPl_o,H_Pl),"")</f>
        <v/>
      </c>
      <c r="O24" s="3" t="str">
        <f>IF(AND(H_Rest&gt;0,O21&gt;0,Geometrie!$G$23="oben"),IF(O22="oben",HPl_o,H_Pl),"")</f>
        <v/>
      </c>
      <c r="P24" s="3" t="str">
        <f>IF(AND(H_Rest&gt;0,P21&gt;0,Geometrie!$G$23="oben"),IF(P22="oben",HPl_o,H_Pl),"")</f>
        <v/>
      </c>
      <c r="Q24" s="3" t="str">
        <f>IF(AND(H_Rest&gt;0,Q21&gt;0,Geometrie!$G$23="oben"),IF(Q22="oben",HPl_o,H_Pl),"")</f>
        <v/>
      </c>
      <c r="R24" s="3" t="str">
        <f>IF(AND(H_Rest&gt;0,R21&gt;0,Geometrie!$G$23="oben"),IF(R22="oben",HPl_o,H_Pl),"")</f>
        <v/>
      </c>
      <c r="S24" s="3" t="str">
        <f>IF(AND(H_Rest&gt;0,S21&gt;0,Geometrie!$G$23="oben"),IF(S22="oben",HPl_o,H_Pl),"")</f>
        <v/>
      </c>
      <c r="T24" s="3" t="str">
        <f>IF(AND(H_Rest&gt;0,T21&gt;0,Geometrie!$G$23="oben"),IF(T22="oben",HPl_o,H_Pl),"")</f>
        <v/>
      </c>
      <c r="U24" s="3" t="str">
        <f>IF(AND(H_Rest&gt;0,U21&gt;0,Geometrie!$G$23="oben"),IF(U22="oben",HPl_o,H_Pl),"")</f>
        <v/>
      </c>
      <c r="V24" s="3" t="str">
        <f>IF(AND(H_Rest&gt;0,V21&gt;0,Geometrie!$G$23="oben"),IF(V22="oben",HPl_o,H_Pl),"")</f>
        <v/>
      </c>
      <c r="W24" s="3" t="str">
        <f>IF(AND(H_Rest&gt;0,W21&gt;0,Geometrie!$G$23="oben"),IF(W22="oben",HPl_o,H_Pl),"")</f>
        <v/>
      </c>
      <c r="X24" s="3" t="str">
        <f>IF(AND(H_Rest&gt;0,X21&gt;0,Geometrie!$G$23="oben"),IF(X22="oben",HPl_o,H_Pl),"")</f>
        <v/>
      </c>
      <c r="Y24" s="3" t="str">
        <f>IF(AND(H_Rest&gt;0,Y21&gt;0,Geometrie!$G$23="oben"),IF(Y22="oben",HPl_o,H_Pl),"")</f>
        <v/>
      </c>
      <c r="Z24" s="3" t="str">
        <f>IF(AND(H_Rest&gt;0,Z21&gt;0,Geometrie!$G$23="oben"),IF(Z22="oben",HPl_o,H_Pl),"")</f>
        <v/>
      </c>
      <c r="AA24" s="13" t="str">
        <f>IF(AND(H_Rest&gt;0,AA21&gt;0,Geometrie!$G$23="oben"),IF(AA22="oben",HPl_o,H_Pl),"")</f>
        <v/>
      </c>
      <c r="AH24" s="2"/>
      <c r="AI24" s="6">
        <f>L_T</f>
        <v>11</v>
      </c>
      <c r="AJ24" s="6">
        <f t="shared" ref="AJ24" si="19">AJ23</f>
        <v>0.625</v>
      </c>
      <c r="AK24" s="2"/>
      <c r="AL24" s="2"/>
      <c r="AM24" s="6">
        <f>L_T</f>
        <v>11</v>
      </c>
      <c r="AN24" s="3">
        <f t="shared" ref="AN24" si="20">AN23</f>
        <v>0</v>
      </c>
      <c r="AP24" s="3"/>
      <c r="AQ24" s="6">
        <f>AQ23</f>
        <v>11</v>
      </c>
      <c r="AR24" s="3">
        <f>H_T</f>
        <v>4.75</v>
      </c>
      <c r="AU24" s="3">
        <f t="shared" ref="AU24" si="21">AU23</f>
        <v>0</v>
      </c>
      <c r="AV24" s="3">
        <f>IF(OR(Bh="nein",$AU$11+(AT23-1)*abh&gt;L_T),0,AV22)</f>
        <v>0</v>
      </c>
      <c r="AW24" s="3"/>
      <c r="AX24" s="3">
        <f t="shared" ref="AX24" si="22">AX23</f>
        <v>0</v>
      </c>
      <c r="AY24" s="3">
        <f>IF(OR(Bh="nein",$AX$11+(AW23-1)*abh&gt;L_T),0,AY22)</f>
        <v>0</v>
      </c>
      <c r="BV24" s="3"/>
    </row>
    <row r="25" spans="1:99">
      <c r="A25" s="12"/>
      <c r="B25" s="15" t="s">
        <v>38</v>
      </c>
      <c r="C25" s="3" t="str">
        <f>IF(AND(H_Rest&gt;0,C21&gt;0,Geometrie!$G$23="unten"),IF(C22="unten",HPl_u,H_Pl),"")</f>
        <v/>
      </c>
      <c r="D25" s="3" t="str">
        <f>IF(AND(H_Rest&gt;0,D21&gt;0,Geometrie!$G$23="unten"),IF(D22="unten",HPl_u,H_Pl),"")</f>
        <v/>
      </c>
      <c r="E25" s="3" t="str">
        <f>IF(AND(H_Rest&gt;0,E21&gt;0,Geometrie!$G$23="unten"),IF(E22="unten",HPl_u,H_Pl),"")</f>
        <v/>
      </c>
      <c r="F25" s="3" t="str">
        <f>IF(AND(H_Rest&gt;0,F21&gt;0,Geometrie!$G$23="unten"),IF(F22="unten",HPl_u,H_Pl),"")</f>
        <v/>
      </c>
      <c r="G25" s="3" t="str">
        <f>IF(AND(H_Rest&gt;0,G21&gt;0,Geometrie!$G$23="unten"),IF(G22="unten",HPl_u,H_Pl),"")</f>
        <v/>
      </c>
      <c r="H25" s="3" t="str">
        <f>IF(AND(H_Rest&gt;0,H21&gt;0,Geometrie!$G$23="unten"),IF(H22="unten",HPl_u,H_Pl),"")</f>
        <v/>
      </c>
      <c r="I25" s="3" t="str">
        <f>IF(AND(H_Rest&gt;0,I21&gt;0,Geometrie!$G$23="unten"),IF(I22="unten",HPl_u,H_Pl),"")</f>
        <v/>
      </c>
      <c r="J25" s="3" t="str">
        <f>IF(AND(H_Rest&gt;0,J21&gt;0,Geometrie!$G$23="unten"),IF(J22="unten",HPl_u,H_Pl),"")</f>
        <v/>
      </c>
      <c r="K25" s="3" t="str">
        <f>IF(AND(H_Rest&gt;0,K21&gt;0,Geometrie!$G$23="unten"),IF(K22="unten",HPl_u,H_Pl),"")</f>
        <v/>
      </c>
      <c r="L25" s="3" t="str">
        <f>IF(AND(H_Rest&gt;0,L21&gt;0,Geometrie!$G$23="unten"),IF(L22="unten",HPl_u,H_Pl),"")</f>
        <v/>
      </c>
      <c r="M25" s="3" t="str">
        <f>IF(AND(H_Rest&gt;0,M21&gt;0,Geometrie!$G$23="unten"),IF(M22="unten",HPl_u,H_Pl),"")</f>
        <v/>
      </c>
      <c r="N25" s="3" t="str">
        <f>IF(AND(H_Rest&gt;0,N21&gt;0,Geometrie!$G$23="unten"),IF(N22="unten",HPl_u,H_Pl),"")</f>
        <v/>
      </c>
      <c r="O25" s="3" t="str">
        <f>IF(AND(H_Rest&gt;0,O21&gt;0,Geometrie!$G$23="unten"),IF(O22="unten",HPl_u,H_Pl),"")</f>
        <v/>
      </c>
      <c r="P25" s="3" t="str">
        <f>IF(AND(H_Rest&gt;0,P21&gt;0,Geometrie!$G$23="unten"),IF(P22="unten",HPl_u,H_Pl),"")</f>
        <v/>
      </c>
      <c r="Q25" s="3" t="str">
        <f>IF(AND(H_Rest&gt;0,Q21&gt;0,Geometrie!$G$23="unten"),IF(Q22="unten",HPl_u,H_Pl),"")</f>
        <v/>
      </c>
      <c r="R25" s="3" t="str">
        <f>IF(AND(H_Rest&gt;0,R21&gt;0,Geometrie!$G$23="unten"),IF(R22="unten",HPl_u,H_Pl),"")</f>
        <v/>
      </c>
      <c r="S25" s="3" t="str">
        <f>IF(AND(H_Rest&gt;0,S21&gt;0,Geometrie!$G$23="unten"),IF(S22="unten",HPl_u,H_Pl),"")</f>
        <v/>
      </c>
      <c r="T25" s="3" t="str">
        <f>IF(AND(H_Rest&gt;0,T21&gt;0,Geometrie!$G$23="unten"),IF(T22="unten",HPl_u,H_Pl),"")</f>
        <v/>
      </c>
      <c r="U25" s="3" t="str">
        <f>IF(AND(H_Rest&gt;0,U21&gt;0,Geometrie!$G$23="unten"),IF(U22="unten",HPl_u,H_Pl),"")</f>
        <v/>
      </c>
      <c r="V25" s="3" t="str">
        <f>IF(AND(H_Rest&gt;0,V21&gt;0,Geometrie!$G$23="unten"),IF(V22="unten",HPl_u,H_Pl),"")</f>
        <v/>
      </c>
      <c r="W25" s="3" t="str">
        <f>IF(AND(H_Rest&gt;0,W21&gt;0,Geometrie!$G$23="unten"),IF(W22="unten",HPl_u,H_Pl),"")</f>
        <v/>
      </c>
      <c r="X25" s="3" t="str">
        <f>IF(AND(H_Rest&gt;0,X21&gt;0,Geometrie!$G$23="unten"),IF(X22="unten",HPl_u,H_Pl),"")</f>
        <v/>
      </c>
      <c r="Y25" s="3" t="str">
        <f>IF(AND(H_Rest&gt;0,Y21&gt;0,Geometrie!$G$23="unten"),IF(Y22="unten",HPl_u,H_Pl),"")</f>
        <v/>
      </c>
      <c r="Z25" s="3" t="str">
        <f>IF(AND(H_Rest&gt;0,Z21&gt;0,Geometrie!$G$23="unten"),IF(Z22="unten",HPl_u,H_Pl),"")</f>
        <v/>
      </c>
      <c r="AA25" s="13" t="str">
        <f>IF(AND(H_Rest&gt;0,AA21&gt;0,Geometrie!$G$23="unten"),IF(AA22="unten",HPl_u,H_Pl),"")</f>
        <v/>
      </c>
      <c r="AH25" s="3">
        <v>8</v>
      </c>
      <c r="AI25" s="6">
        <v>0</v>
      </c>
      <c r="AJ25" s="6">
        <f>IF(AJ23-ar&lt;0,0,AJ23-ar)</f>
        <v>0</v>
      </c>
      <c r="AK25" s="2"/>
      <c r="AL25" s="3">
        <v>8</v>
      </c>
      <c r="AM25" s="6">
        <v>0</v>
      </c>
      <c r="AN25" s="6">
        <f>AN23-I27</f>
        <v>0</v>
      </c>
      <c r="AP25" s="3">
        <v>8</v>
      </c>
      <c r="AQ25" s="6">
        <f>AQ23+I17</f>
        <v>11</v>
      </c>
      <c r="AR25" s="3">
        <v>0</v>
      </c>
      <c r="AT25" s="3">
        <v>8</v>
      </c>
      <c r="AU25" s="3">
        <f>IF(OR(Bh="nein",$AU$11+(AT25-1)*abh&gt;L_T),0,AU23+abh)</f>
        <v>0</v>
      </c>
      <c r="AV25" s="3">
        <f>IF(OR(Bh="nein",$AU$11+(AT25-1)*abh&gt;L_T),0,AV23)</f>
        <v>0</v>
      </c>
      <c r="AW25" s="3">
        <v>8</v>
      </c>
      <c r="AX25" s="3">
        <f>IF(OR(Bh="nein",$AX$11+(AW25-1)*abh&gt;L_T),0,AU23+abh)</f>
        <v>0</v>
      </c>
      <c r="AY25" s="3">
        <f>IF(OR(Bh="nein",$AX$11+(AW25-1)*abh&gt;L_T),0,AY23)</f>
        <v>0</v>
      </c>
      <c r="BV25" s="3"/>
    </row>
    <row r="26" spans="1:99">
      <c r="A26" s="17"/>
      <c r="B26" s="26" t="s">
        <v>39</v>
      </c>
      <c r="C26" s="26" t="str">
        <f>IF(AND(H_Rest&gt;0,C21&gt;0,Geometrie!$G$23="ob.+un."),IF(OR(C22="unten",C22="oben"),HPl_o,H_Pl),"")</f>
        <v/>
      </c>
      <c r="D26" s="26" t="str">
        <f>IF(AND(H_Rest&gt;0,D21&gt;0,Geometrie!$G$23="ob.+un."),IF(OR(D22="unten",D22="oben"),HPl_o,H_Pl),"")</f>
        <v/>
      </c>
      <c r="E26" s="26" t="str">
        <f>IF(AND(H_Rest&gt;0,E21&gt;0,Geometrie!$G$23="ob.+un."),IF(OR(E22="unten",E22="oben"),HPl_o,H_Pl),"")</f>
        <v/>
      </c>
      <c r="F26" s="26" t="str">
        <f>IF(AND(H_Rest&gt;0,F21&gt;0,Geometrie!$G$23="ob.+un."),IF(OR(F22="unten",F22="oben"),HPl_o,H_Pl),"")</f>
        <v/>
      </c>
      <c r="G26" s="26" t="str">
        <f>IF(AND(H_Rest&gt;0,G21&gt;0,Geometrie!$G$23="ob.+un."),IF(OR(G22="unten",G22="oben"),HPl_o,H_Pl),"")</f>
        <v/>
      </c>
      <c r="H26" s="26" t="str">
        <f>IF(AND(H_Rest&gt;0,H21&gt;0,Geometrie!$G$23="ob.+un."),IF(OR(H22="unten",H22="oben"),HPl_o,H_Pl),"")</f>
        <v/>
      </c>
      <c r="I26" s="26" t="str">
        <f>IF(AND(H_Rest&gt;0,I21&gt;0,Geometrie!$G$23="ob.+un."),IF(OR(I22="unten",I22="oben"),HPl_o,H_Pl),"")</f>
        <v/>
      </c>
      <c r="J26" s="26" t="str">
        <f>IF(AND(H_Rest&gt;0,J21&gt;0,Geometrie!$G$23="ob.+un."),IF(OR(J22="unten",J22="oben"),HPl_o,H_Pl),"")</f>
        <v/>
      </c>
      <c r="K26" s="26" t="str">
        <f>IF(AND(H_Rest&gt;0,K21&gt;0,Geometrie!$G$23="ob.+un."),IF(OR(K22="unten",K22="oben"),HPl_o,H_Pl),"")</f>
        <v/>
      </c>
      <c r="L26" s="26" t="str">
        <f>IF(AND(H_Rest&gt;0,L21&gt;0,Geometrie!$G$23="ob.+un."),IF(OR(L22="unten",L22="oben"),HPl_o,H_Pl),"")</f>
        <v/>
      </c>
      <c r="M26" s="26" t="str">
        <f>IF(AND(H_Rest&gt;0,M21&gt;0,Geometrie!$G$23="ob.+un."),IF(OR(M22="unten",M22="oben"),HPl_o,H_Pl),"")</f>
        <v/>
      </c>
      <c r="N26" s="26" t="str">
        <f>IF(AND(H_Rest&gt;0,N21&gt;0,Geometrie!$G$23="ob.+un."),IF(OR(N22="unten",N22="oben"),HPl_o,H_Pl),"")</f>
        <v/>
      </c>
      <c r="O26" s="26" t="str">
        <f>IF(AND(H_Rest&gt;0,O21&gt;0,Geometrie!$G$23="ob.+un."),IF(OR(O22="unten",O22="oben"),HPl_o,H_Pl),"")</f>
        <v/>
      </c>
      <c r="P26" s="26" t="str">
        <f>IF(AND(H_Rest&gt;0,P21&gt;0,Geometrie!$G$23="ob.+un."),IF(OR(P22="unten",P22="oben"),HPl_o,H_Pl),"")</f>
        <v/>
      </c>
      <c r="Q26" s="26" t="str">
        <f>IF(AND(H_Rest&gt;0,Q21&gt;0,Geometrie!$G$23="ob.+un."),IF(OR(Q22="unten",Q22="oben"),HPl_o,H_Pl),"")</f>
        <v/>
      </c>
      <c r="R26" s="26" t="str">
        <f>IF(AND(H_Rest&gt;0,R21&gt;0,Geometrie!$G$23="ob.+un."),IF(OR(R22="unten",R22="oben"),HPl_o,H_Pl),"")</f>
        <v/>
      </c>
      <c r="S26" s="26" t="str">
        <f>IF(AND(H_Rest&gt;0,S21&gt;0,Geometrie!$G$23="ob.+un."),IF(OR(S22="unten",S22="oben"),HPl_o,H_Pl),"")</f>
        <v/>
      </c>
      <c r="T26" s="26" t="str">
        <f>IF(AND(H_Rest&gt;0,T21&gt;0,Geometrie!$G$23="ob.+un."),IF(OR(T22="unten",T22="oben"),HPl_o,H_Pl),"")</f>
        <v/>
      </c>
      <c r="U26" s="26" t="str">
        <f>IF(AND(H_Rest&gt;0,U21&gt;0,Geometrie!$G$23="ob.+un."),IF(OR(U22="unten",U22="oben"),HPl_o,H_Pl),"")</f>
        <v/>
      </c>
      <c r="V26" s="26" t="str">
        <f>IF(AND(H_Rest&gt;0,V21&gt;0,Geometrie!$G$23="ob.+un."),IF(OR(V22="unten",V22="oben"),HPl_o,H_Pl),"")</f>
        <v/>
      </c>
      <c r="W26" s="26" t="str">
        <f>IF(AND(H_Rest&gt;0,W21&gt;0,Geometrie!$G$23="ob.+un."),IF(OR(W22="unten",W22="oben"),HPl_o,H_Pl),"")</f>
        <v/>
      </c>
      <c r="X26" s="26" t="str">
        <f>IF(AND(H_Rest&gt;0,X21&gt;0,Geometrie!$G$23="ob.+un."),IF(OR(X22="unten",X22="oben"),HPl_o,H_Pl),"")</f>
        <v/>
      </c>
      <c r="Y26" s="26" t="str">
        <f>IF(AND(H_Rest&gt;0,Y21&gt;0,Geometrie!$G$23="ob.+un."),IF(OR(Y22="unten",Y22="oben"),HPl_o,H_Pl),"")</f>
        <v/>
      </c>
      <c r="Z26" s="26" t="str">
        <f>IF(AND(H_Rest&gt;0,Z21&gt;0,Geometrie!$G$23="ob.+un."),IF(OR(Z22="unten",Z22="oben"),HPl_o,H_Pl),"")</f>
        <v/>
      </c>
      <c r="AA26" s="27" t="str">
        <f>IF(AND(H_Rest&gt;0,AA21&gt;0,Geometrie!$G$23="ob.+un."),IF(OR(AA22="unten",AA22="oben"),HPl_o,H_Pl),"")</f>
        <v/>
      </c>
      <c r="AH26" s="2"/>
      <c r="AI26" s="6">
        <f>L_T</f>
        <v>11</v>
      </c>
      <c r="AJ26" s="6">
        <f t="shared" ref="AJ26" si="23">AJ25</f>
        <v>0</v>
      </c>
      <c r="AK26" s="2"/>
      <c r="AL26" s="2"/>
      <c r="AM26" s="6">
        <f>L_T</f>
        <v>11</v>
      </c>
      <c r="AN26" s="3">
        <f t="shared" ref="AN26" si="24">AN25</f>
        <v>0</v>
      </c>
      <c r="AP26" s="3"/>
      <c r="AQ26" s="6">
        <f>AQ25</f>
        <v>11</v>
      </c>
      <c r="AR26" s="3">
        <f>H_T</f>
        <v>4.75</v>
      </c>
      <c r="AU26" s="3">
        <f t="shared" ref="AU26" si="25">AU25</f>
        <v>0</v>
      </c>
      <c r="AV26" s="3">
        <f>IF(OR(Bh="nein",$AU$11+(AT25-1)*abh&gt;L_T),0,AV24)</f>
        <v>0</v>
      </c>
      <c r="AW26" s="3"/>
      <c r="AX26" s="3">
        <f t="shared" ref="AX26" si="26">AX25</f>
        <v>0</v>
      </c>
      <c r="AY26" s="3">
        <f>IF(OR(Bh="nein",$AX$11+(AW25-1)*abh&gt;L_T),0,AY24)</f>
        <v>0</v>
      </c>
      <c r="BV26" s="3"/>
    </row>
    <row r="27" spans="1:99">
      <c r="B27" s="21" t="s">
        <v>40</v>
      </c>
      <c r="C27" s="24">
        <f t="shared" ref="C27:AA27" si="27">IF(C21&gt;0,MIN(C23:C26),0)</f>
        <v>1</v>
      </c>
      <c r="D27" s="24">
        <f t="shared" si="27"/>
        <v>1.25</v>
      </c>
      <c r="E27" s="24">
        <f t="shared" si="27"/>
        <v>1.25</v>
      </c>
      <c r="F27" s="24">
        <f t="shared" si="27"/>
        <v>1.25</v>
      </c>
      <c r="G27" s="24">
        <f t="shared" si="27"/>
        <v>0</v>
      </c>
      <c r="H27" s="24">
        <f t="shared" si="27"/>
        <v>0</v>
      </c>
      <c r="I27" s="24">
        <f t="shared" si="27"/>
        <v>0</v>
      </c>
      <c r="J27" s="24">
        <f t="shared" si="27"/>
        <v>0</v>
      </c>
      <c r="K27" s="24">
        <f t="shared" si="27"/>
        <v>0</v>
      </c>
      <c r="L27" s="24">
        <f t="shared" si="27"/>
        <v>0</v>
      </c>
      <c r="M27" s="24">
        <f t="shared" si="27"/>
        <v>0</v>
      </c>
      <c r="N27" s="24">
        <f t="shared" si="27"/>
        <v>0</v>
      </c>
      <c r="O27" s="24">
        <f t="shared" si="27"/>
        <v>0</v>
      </c>
      <c r="P27" s="24">
        <f t="shared" si="27"/>
        <v>0</v>
      </c>
      <c r="Q27" s="24">
        <f t="shared" si="27"/>
        <v>0</v>
      </c>
      <c r="R27" s="24">
        <f t="shared" si="27"/>
        <v>0</v>
      </c>
      <c r="S27" s="24">
        <f t="shared" si="27"/>
        <v>0</v>
      </c>
      <c r="T27" s="24">
        <f t="shared" si="27"/>
        <v>0</v>
      </c>
      <c r="U27" s="24">
        <f t="shared" si="27"/>
        <v>0</v>
      </c>
      <c r="V27" s="24">
        <f t="shared" si="27"/>
        <v>0</v>
      </c>
      <c r="W27" s="24">
        <f t="shared" si="27"/>
        <v>0</v>
      </c>
      <c r="X27" s="24">
        <f t="shared" si="27"/>
        <v>0</v>
      </c>
      <c r="Y27" s="24">
        <f t="shared" si="27"/>
        <v>0</v>
      </c>
      <c r="Z27" s="24">
        <f t="shared" si="27"/>
        <v>0</v>
      </c>
      <c r="AA27" s="24">
        <f t="shared" si="27"/>
        <v>0</v>
      </c>
      <c r="AH27" s="3">
        <v>9</v>
      </c>
      <c r="AI27" s="6">
        <v>0</v>
      </c>
      <c r="AJ27" s="6">
        <f>IF(AJ25-ar&lt;0,0,AJ25-ar)</f>
        <v>0</v>
      </c>
      <c r="AK27" s="2"/>
      <c r="AL27" s="3">
        <v>9</v>
      </c>
      <c r="AM27" s="6">
        <v>0</v>
      </c>
      <c r="AN27" s="6">
        <f>AN25-J27</f>
        <v>0</v>
      </c>
      <c r="AP27" s="3">
        <v>9</v>
      </c>
      <c r="AQ27" s="6">
        <f>AQ25+J17</f>
        <v>11</v>
      </c>
      <c r="AR27" s="3">
        <v>0</v>
      </c>
      <c r="AT27" s="3">
        <v>9</v>
      </c>
      <c r="AU27" s="3">
        <f>IF(OR(Bh="nein",$AU$11+(AT27-1)*abh&gt;L_T),0,AU25+abh)</f>
        <v>0</v>
      </c>
      <c r="AV27" s="3">
        <f>IF(OR(Bh="nein",$AU$11+(AT27-1)*abh&gt;L_T),0,AV25)</f>
        <v>0</v>
      </c>
      <c r="AW27" s="3">
        <v>9</v>
      </c>
      <c r="AX27" s="3">
        <f>IF(OR(Bh="nein",$AX$11+(AW27-1)*abh&gt;L_T),0,AU25+abh)</f>
        <v>0</v>
      </c>
      <c r="AY27" s="3">
        <f>IF(OR(Bh="nein",$AX$11+(AW27-1)*abh&gt;L_T),0,AY25)</f>
        <v>0</v>
      </c>
      <c r="BV27" s="3"/>
    </row>
    <row r="28" spans="1:99">
      <c r="AH28" s="2"/>
      <c r="AI28" s="6">
        <f>L_T</f>
        <v>11</v>
      </c>
      <c r="AJ28" s="6">
        <f t="shared" ref="AJ28" si="28">AJ27</f>
        <v>0</v>
      </c>
      <c r="AK28" s="2"/>
      <c r="AL28" s="2"/>
      <c r="AM28" s="6">
        <f>L_T</f>
        <v>11</v>
      </c>
      <c r="AN28" s="3">
        <f t="shared" ref="AN28" si="29">AN27</f>
        <v>0</v>
      </c>
      <c r="AP28" s="3"/>
      <c r="AQ28" s="6">
        <f>AQ27</f>
        <v>11</v>
      </c>
      <c r="AR28" s="3">
        <f>H_T</f>
        <v>4.75</v>
      </c>
      <c r="AU28" s="3">
        <f t="shared" ref="AU28" si="30">AU27</f>
        <v>0</v>
      </c>
      <c r="AV28" s="3">
        <f>IF(OR(Bh="nein",$AU$11+(AT27-1)*abh&gt;L_T),0,AV26)</f>
        <v>0</v>
      </c>
      <c r="AW28" s="3"/>
      <c r="AX28" s="3">
        <f t="shared" ref="AX28" si="31">AX27</f>
        <v>0</v>
      </c>
      <c r="AY28" s="3">
        <f>IF(OR(Bh="nein",$AX$11+(AW27-1)*abh&gt;L_T),0,AY26)</f>
        <v>0</v>
      </c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>
      <c r="A29" s="7"/>
      <c r="B29" s="8"/>
      <c r="C29" s="133" t="s">
        <v>45</v>
      </c>
      <c r="D29" s="133"/>
      <c r="E29" s="133" t="s">
        <v>46</v>
      </c>
      <c r="F29" s="133"/>
      <c r="G29" s="133" t="s">
        <v>87</v>
      </c>
      <c r="H29" s="133"/>
      <c r="I29" s="10" t="s">
        <v>47</v>
      </c>
      <c r="J29" s="23"/>
      <c r="AH29" s="3">
        <v>10</v>
      </c>
      <c r="AI29" s="6">
        <v>0</v>
      </c>
      <c r="AJ29" s="6">
        <f>IF(AJ27-ar&lt;0,0,AJ27-ar)</f>
        <v>0</v>
      </c>
      <c r="AK29" s="2"/>
      <c r="AL29" s="3">
        <v>10</v>
      </c>
      <c r="AM29" s="6">
        <v>0</v>
      </c>
      <c r="AN29" s="6">
        <f>AN27-K27</f>
        <v>0</v>
      </c>
      <c r="AP29" s="3">
        <v>10</v>
      </c>
      <c r="AQ29" s="6">
        <f>AQ27+K17</f>
        <v>11</v>
      </c>
      <c r="AR29" s="3">
        <v>0</v>
      </c>
      <c r="AT29" s="3">
        <v>10</v>
      </c>
      <c r="AU29" s="3">
        <f>IF(OR(Bh="nein",$AU$11+(AT29-1)*abh&gt;L_T),0,AU27+abh)</f>
        <v>0</v>
      </c>
      <c r="AV29" s="3">
        <f>IF(OR(Bh="nein",$AU$11+(AT29-1)*abh&gt;L_T),0,AV27)</f>
        <v>0</v>
      </c>
      <c r="AW29" s="3">
        <v>10</v>
      </c>
      <c r="AX29" s="3">
        <f>IF(OR(Bh="nein",$AX$11+(AW29-1)*abh&gt;L_T),0,AU27+abh)</f>
        <v>0</v>
      </c>
      <c r="AY29" s="3">
        <f>IF(OR(Bh="nein",$AX$11+(AW29-1)*abh&gt;L_T),0,AY27)</f>
        <v>0</v>
      </c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9">
      <c r="A30" s="12"/>
      <c r="C30" s="3" t="s">
        <v>48</v>
      </c>
      <c r="D30" s="3" t="s">
        <v>49</v>
      </c>
      <c r="E30" s="3" t="s">
        <v>48</v>
      </c>
      <c r="F30" s="3" t="s">
        <v>49</v>
      </c>
      <c r="G30" s="3" t="s">
        <v>48</v>
      </c>
      <c r="H30" s="3" t="s">
        <v>49</v>
      </c>
      <c r="J30" s="28"/>
      <c r="AH30" s="2"/>
      <c r="AI30" s="6">
        <f>L_T</f>
        <v>11</v>
      </c>
      <c r="AJ30" s="6">
        <f t="shared" ref="AJ30" si="32">AJ29</f>
        <v>0</v>
      </c>
      <c r="AK30" s="2"/>
      <c r="AL30" s="2"/>
      <c r="AM30" s="6">
        <f>L_T</f>
        <v>11</v>
      </c>
      <c r="AN30" s="3">
        <f t="shared" ref="AN30" si="33">AN29</f>
        <v>0</v>
      </c>
      <c r="AP30" s="3"/>
      <c r="AQ30" s="6">
        <f>AQ29</f>
        <v>11</v>
      </c>
      <c r="AR30" s="3">
        <f>H_T</f>
        <v>4.75</v>
      </c>
      <c r="AU30" s="3">
        <f t="shared" ref="AU30" si="34">AU29</f>
        <v>0</v>
      </c>
      <c r="AV30" s="3">
        <f>IF(OR(Bh="nein",$AU$11+(AT29-1)*abh&gt;L_T),0,AV28)</f>
        <v>0</v>
      </c>
      <c r="AW30" s="3"/>
      <c r="AX30" s="3">
        <f t="shared" ref="AX30" si="35">AX29</f>
        <v>0</v>
      </c>
      <c r="AY30" s="3">
        <f>IF(OR(Bh="nein",$AX$11+(AW29-1)*abh&gt;L_T),0,AY28)</f>
        <v>0</v>
      </c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9">
      <c r="A31" s="12"/>
      <c r="B31" s="3" t="s">
        <v>50</v>
      </c>
      <c r="C31" s="29">
        <f>150*C36^3</f>
        <v>874.80000000000007</v>
      </c>
      <c r="D31" s="29">
        <f>0.3*600*C36^2.6</f>
        <v>829.81449817397697</v>
      </c>
      <c r="E31" s="29">
        <f>150*C36^3</f>
        <v>874.80000000000007</v>
      </c>
      <c r="F31" s="29">
        <f>0.3*600*C36^2.6</f>
        <v>829.81449817397697</v>
      </c>
      <c r="G31" s="3">
        <f>150*C36^3</f>
        <v>874.80000000000007</v>
      </c>
      <c r="H31" s="29">
        <f>0.3*600*C36^2.6</f>
        <v>829.81449817397697</v>
      </c>
      <c r="J31" s="28"/>
      <c r="AH31" s="3">
        <v>11</v>
      </c>
      <c r="AI31" s="6">
        <v>0</v>
      </c>
      <c r="AJ31" s="6">
        <f>IF(AJ29-ar&lt;0,0,AJ29-ar)</f>
        <v>0</v>
      </c>
      <c r="AK31" s="2"/>
      <c r="AL31" s="3">
        <v>11</v>
      </c>
      <c r="AM31" s="6">
        <v>0</v>
      </c>
      <c r="AN31" s="6">
        <f>AN29-L27</f>
        <v>0</v>
      </c>
      <c r="AP31" s="3">
        <v>11</v>
      </c>
      <c r="AQ31" s="6">
        <f>AQ29+L17</f>
        <v>11</v>
      </c>
      <c r="AR31" s="3">
        <v>0</v>
      </c>
      <c r="AT31" s="3">
        <v>11</v>
      </c>
      <c r="AU31" s="3">
        <f>IF(OR(Bh="nein",$AU$11+(AT31-1)*abh&gt;L_T),0,AU29+abh)</f>
        <v>0</v>
      </c>
      <c r="AV31" s="3">
        <f>IF(OR(Bh="nein",$AU$11+(AT31-1)*abh&gt;L_T),0,AV29)</f>
        <v>0</v>
      </c>
      <c r="AW31" s="3">
        <v>11</v>
      </c>
      <c r="AX31" s="3">
        <f>IF(OR(Bh="nein",$AX$11+(AW31-1)*abh&gt;L_T),0,AU29+abh)</f>
        <v>0</v>
      </c>
      <c r="AY31" s="3">
        <f>IF(OR(Bh="nein",$AX$11+(AW31-1)*abh&gt;L_T),0,AY29)</f>
        <v>0</v>
      </c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9">
      <c r="A32" s="12"/>
      <c r="B32" s="3" t="s">
        <v>51</v>
      </c>
      <c r="C32" s="3">
        <v>350</v>
      </c>
      <c r="E32" s="3">
        <v>550</v>
      </c>
      <c r="G32" s="3">
        <f>IF(C40&lt;=20,600,IF(C40&lt;=32,550,500))</f>
        <v>600</v>
      </c>
      <c r="I32" s="3">
        <v>350</v>
      </c>
      <c r="J32" s="28"/>
      <c r="AH32" s="2"/>
      <c r="AI32" s="6">
        <f>L_T</f>
        <v>11</v>
      </c>
      <c r="AJ32" s="6">
        <f t="shared" ref="AJ32" si="36">AJ31</f>
        <v>0</v>
      </c>
      <c r="AK32" s="2"/>
      <c r="AL32" s="2"/>
      <c r="AM32" s="6">
        <f>L_T</f>
        <v>11</v>
      </c>
      <c r="AN32" s="3">
        <f t="shared" ref="AN32" si="37">AN31</f>
        <v>0</v>
      </c>
      <c r="AP32" s="3"/>
      <c r="AQ32" s="6">
        <f>AQ31</f>
        <v>11</v>
      </c>
      <c r="AR32" s="3">
        <f>H_T</f>
        <v>4.75</v>
      </c>
      <c r="AU32" s="3">
        <f t="shared" ref="AU32" si="38">AU31</f>
        <v>0</v>
      </c>
      <c r="AV32" s="3">
        <f>IF(OR(Bh="nein",$AU$11+(AT31-1)*abh&gt;L_T),0,AV30)</f>
        <v>0</v>
      </c>
      <c r="AW32" s="3"/>
      <c r="AX32" s="3">
        <f t="shared" ref="AX32" si="39">AX31</f>
        <v>0</v>
      </c>
      <c r="AY32" s="3">
        <f>IF(OR(Bh="nein",$AX$11+(AW31-1)*abh&gt;L_T),0,AY30)</f>
        <v>0</v>
      </c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>
      <c r="A33" s="30" t="s">
        <v>52</v>
      </c>
      <c r="B33" s="3" t="s">
        <v>53</v>
      </c>
      <c r="C33" s="31">
        <f>0.082*C32*C36^-0.3</f>
        <v>24.060250532031034</v>
      </c>
      <c r="E33" s="31">
        <f>65*C36^-0.7*C38^0.1</f>
        <v>57.510858891125011</v>
      </c>
      <c r="G33" s="31">
        <f>65*C36^-0.7*C38^0.1</f>
        <v>57.510858891125011</v>
      </c>
      <c r="I33" s="31">
        <f>0.082*I32*C36^-0.3</f>
        <v>24.060250532031034</v>
      </c>
      <c r="J33" s="28" t="s">
        <v>52</v>
      </c>
      <c r="M33" s="7"/>
      <c r="N33" s="9"/>
      <c r="O33" s="9"/>
      <c r="P33" s="8" t="s">
        <v>128</v>
      </c>
      <c r="Q33" s="9" t="s">
        <v>127</v>
      </c>
      <c r="R33" s="11" t="s">
        <v>129</v>
      </c>
      <c r="AH33" s="3">
        <v>12</v>
      </c>
      <c r="AI33" s="6">
        <v>0</v>
      </c>
      <c r="AJ33" s="6">
        <f>IF(AJ31-ar&lt;0,0,AJ31-ar)</f>
        <v>0</v>
      </c>
      <c r="AK33" s="2"/>
      <c r="AL33" s="3">
        <v>12</v>
      </c>
      <c r="AM33" s="6">
        <v>0</v>
      </c>
      <c r="AN33" s="6">
        <f>AN31-M27</f>
        <v>0</v>
      </c>
      <c r="AP33" s="3">
        <v>12</v>
      </c>
      <c r="AQ33" s="6">
        <f>AQ31+M17</f>
        <v>11</v>
      </c>
      <c r="AR33" s="3">
        <v>0</v>
      </c>
      <c r="AT33" s="3">
        <v>12</v>
      </c>
      <c r="AU33" s="3">
        <f>IF(OR(Bh="nein",$AU$11+(AT33-1)*abh&gt;L_T),0,AU31+abh)</f>
        <v>0</v>
      </c>
      <c r="AV33" s="3">
        <f>IF(OR(Bh="nein",$AU$11+(AT33-1)*abh&gt;L_T),0,AV31)</f>
        <v>0</v>
      </c>
      <c r="AW33" s="3">
        <v>12</v>
      </c>
      <c r="AX33" s="3">
        <f>IF(OR(Bh="nein",$AX$11+(AW33-1)*abh&gt;L_T),0,AU31+abh)</f>
        <v>0</v>
      </c>
      <c r="AY33" s="3">
        <f>IF(OR(Bh="nein",$AX$11+(AW33-1)*abh&gt;L_T),0,AY31)</f>
        <v>0</v>
      </c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>
      <c r="A34" s="12"/>
      <c r="B34" s="3" t="s">
        <v>54</v>
      </c>
      <c r="C34" s="31">
        <f>C33/I33</f>
        <v>1</v>
      </c>
      <c r="E34" s="6">
        <f>E33/I33</f>
        <v>2.3902851225327728</v>
      </c>
      <c r="G34" s="6">
        <f>G33/I33</f>
        <v>2.3902851225327728</v>
      </c>
      <c r="J34" s="28"/>
      <c r="M34" s="32" t="s">
        <v>114</v>
      </c>
      <c r="N34" s="2"/>
      <c r="O34" s="2"/>
      <c r="P34" s="3" t="s">
        <v>115</v>
      </c>
      <c r="Q34" s="31">
        <f>1.5*qd*(L_T*1000)^2/(8*Gmean*(H_T*1000)*Bemessung!B7)</f>
        <v>0.98278102664067579</v>
      </c>
      <c r="R34" s="33">
        <f>qd*(L_T*1000)^2/(8*Gmean*(H_T*1000)*Bemessung!B7)</f>
        <v>0.65518735109378379</v>
      </c>
      <c r="AH34" s="2"/>
      <c r="AI34" s="6">
        <f>L_T</f>
        <v>11</v>
      </c>
      <c r="AJ34" s="6">
        <f t="shared" ref="AJ34" si="40">AJ33</f>
        <v>0</v>
      </c>
      <c r="AK34" s="2"/>
      <c r="AL34" s="2"/>
      <c r="AM34" s="6">
        <f>L_T</f>
        <v>11</v>
      </c>
      <c r="AN34" s="3">
        <f t="shared" ref="AN34" si="41">AN33</f>
        <v>0</v>
      </c>
      <c r="AP34" s="3"/>
      <c r="AQ34" s="6">
        <f>AQ33</f>
        <v>11</v>
      </c>
      <c r="AR34" s="3">
        <f>H_T</f>
        <v>4.75</v>
      </c>
      <c r="AU34" s="3">
        <f t="shared" ref="AU34" si="42">AU33</f>
        <v>0</v>
      </c>
      <c r="AV34" s="3">
        <f>IF(OR(Bh="nein",$AU$11+(AT33-1)*abh&gt;L_T),0,AV32)</f>
        <v>0</v>
      </c>
      <c r="AW34" s="3"/>
      <c r="AX34" s="3">
        <f t="shared" ref="AX34" si="43">AX33</f>
        <v>0</v>
      </c>
      <c r="AY34" s="3">
        <f>IF(OR(Bh="nein",$AX$11+(AW33-1)*abh&gt;L_T),0,AY32)</f>
        <v>0</v>
      </c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>
      <c r="A35" s="12"/>
      <c r="J35" s="28"/>
      <c r="M35" s="12"/>
      <c r="N35" s="2"/>
      <c r="O35" s="2"/>
      <c r="P35" s="3" t="s">
        <v>116</v>
      </c>
      <c r="Q35" s="31">
        <f>5/192*qd*(1000*L_T)^4/(Emean*Bemessung!J8*Bemessung!J7*(1000*H_T)^2)</f>
        <v>0.25604032009849187</v>
      </c>
      <c r="R35" s="33">
        <f>5/192*qd*(1000*L_T)^4/(Emean*Bemessung!J8*Bemessung!J7*(1000*H_T)^2)</f>
        <v>0.25604032009849187</v>
      </c>
      <c r="AH35" s="3">
        <v>13</v>
      </c>
      <c r="AI35" s="6">
        <v>0</v>
      </c>
      <c r="AJ35" s="6">
        <f>IF(AJ33-ar&lt;0,0,AJ33-ar)</f>
        <v>0</v>
      </c>
      <c r="AK35" s="2"/>
      <c r="AL35" s="3">
        <v>13</v>
      </c>
      <c r="AM35" s="6">
        <v>0</v>
      </c>
      <c r="AN35" s="6">
        <f>AN33-N27</f>
        <v>0</v>
      </c>
      <c r="AP35" s="3">
        <v>13</v>
      </c>
      <c r="AQ35" s="6">
        <f>AQ33+N17</f>
        <v>11</v>
      </c>
      <c r="AR35" s="3">
        <v>0</v>
      </c>
      <c r="AT35" s="3">
        <v>13</v>
      </c>
      <c r="AU35" s="3">
        <f>IF(OR(Bh="nein",$AU$11+(AT35-1)*abh&gt;L_T),0,AU33+abh)</f>
        <v>0</v>
      </c>
      <c r="AV35" s="3">
        <f>IF(OR(Bh="nein",$AU$11+(AT35-1)*abh&gt;L_T),0,AV33)</f>
        <v>0</v>
      </c>
      <c r="AW35" s="3">
        <v>13</v>
      </c>
      <c r="AX35" s="3">
        <f>IF(OR(Bh="nein",$AX$11+(AW35-1)*abh&gt;L_T),0,AU33+abh)</f>
        <v>0</v>
      </c>
      <c r="AY35" s="3">
        <f>IF(OR(Bh="nein",$AX$11+(AW35-1)*abh&gt;L_T),0,AY33)</f>
        <v>0</v>
      </c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>
      <c r="A36" s="12"/>
      <c r="B36" s="3" t="s">
        <v>55</v>
      </c>
      <c r="C36" s="3">
        <f>Bemessung!F7</f>
        <v>1.8</v>
      </c>
      <c r="J36" s="28"/>
      <c r="M36" s="12" t="s">
        <v>117</v>
      </c>
      <c r="N36" s="2"/>
      <c r="O36" s="2"/>
      <c r="P36" s="3" t="s">
        <v>118</v>
      </c>
      <c r="Q36" s="31">
        <f>(L_T/4/H_T)*(L_T/H_T*nHP+2)*Bemessung!F9/Daten!C59*qd</f>
        <v>5.7248866347507681</v>
      </c>
      <c r="R36" s="33">
        <f>(L_T/4/H_T)*(L_T/H_T*nHP+nLP)*Bemessung!F9/Daten!C59*qd</f>
        <v>7.2497396169040096</v>
      </c>
      <c r="AH36" s="2"/>
      <c r="AI36" s="6">
        <f>L_T</f>
        <v>11</v>
      </c>
      <c r="AJ36" s="6">
        <f t="shared" ref="AJ36" si="44">AJ35</f>
        <v>0</v>
      </c>
      <c r="AK36" s="2"/>
      <c r="AL36" s="2"/>
      <c r="AM36" s="6">
        <f>L_T</f>
        <v>11</v>
      </c>
      <c r="AN36" s="3">
        <f t="shared" ref="AN36:AN60" si="45">AN35</f>
        <v>0</v>
      </c>
      <c r="AP36" s="3"/>
      <c r="AQ36" s="6">
        <f>AQ35</f>
        <v>11</v>
      </c>
      <c r="AR36" s="3">
        <f>H_T</f>
        <v>4.75</v>
      </c>
      <c r="AU36" s="3">
        <f t="shared" ref="AU36" si="46">AU35</f>
        <v>0</v>
      </c>
      <c r="AV36" s="3">
        <f>IF(OR(Bh="nein",$AU$11+(AT35-1)*abh&gt;L_T),0,AV34)</f>
        <v>0</v>
      </c>
      <c r="AW36" s="3"/>
      <c r="AX36" s="3">
        <f t="shared" ref="AX36" si="47">AX35</f>
        <v>0</v>
      </c>
      <c r="AY36" s="3">
        <f>IF(OR(Bh="nein",$AX$11+(AW35-1)*abh&gt;L_T),0,AY34)</f>
        <v>0</v>
      </c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>
      <c r="A37" s="12"/>
      <c r="B37" s="3" t="s">
        <v>56</v>
      </c>
      <c r="C37" s="3">
        <f>Bemessung!F8</f>
        <v>60</v>
      </c>
      <c r="J37" s="28"/>
      <c r="M37" s="34" t="s">
        <v>119</v>
      </c>
      <c r="N37" s="26">
        <f>nr</f>
        <v>12</v>
      </c>
      <c r="O37" s="35"/>
      <c r="P37" s="26" t="s">
        <v>120</v>
      </c>
      <c r="Q37" s="36">
        <f>(1.5*nLP^2-4*nLP+nHP*nr+2)*Bemessung!F9/Daten!C59*qd/nr</f>
        <v>4.9384443172008394</v>
      </c>
      <c r="R37" s="37">
        <f>nHP*Bemessung!F9/Daten!C59*qd</f>
        <v>3.5117826255650417</v>
      </c>
      <c r="AH37" s="3">
        <v>14</v>
      </c>
      <c r="AI37" s="6">
        <v>0</v>
      </c>
      <c r="AJ37" s="6">
        <f>IF(AJ35-ar&lt;0,0,AJ35-ar)</f>
        <v>0</v>
      </c>
      <c r="AK37" s="2"/>
      <c r="AL37" s="3">
        <v>14</v>
      </c>
      <c r="AM37" s="6">
        <v>0</v>
      </c>
      <c r="AN37" s="6">
        <f>AN35-O27</f>
        <v>0</v>
      </c>
      <c r="AP37" s="3">
        <v>14</v>
      </c>
      <c r="AQ37" s="6">
        <f>AQ35+O17</f>
        <v>11</v>
      </c>
      <c r="AR37" s="3">
        <v>0</v>
      </c>
      <c r="AT37" s="3">
        <v>14</v>
      </c>
      <c r="AU37" s="3">
        <f>IF(OR(Bh="nein",$AU$11+(AT37-1)*abh&gt;L_T),0,AU35+abh)</f>
        <v>0</v>
      </c>
      <c r="AV37" s="3">
        <f>IF(OR(Bh="nein",$AU$11+(AT37-1)*abh&gt;L_T),0,AV35)</f>
        <v>0</v>
      </c>
      <c r="AW37" s="3">
        <v>14</v>
      </c>
      <c r="AX37" s="3">
        <f>IF(OR(Bh="nein",$AX$11+(AW37-1)*abh&gt;L_T),0,AU35+abh)</f>
        <v>0</v>
      </c>
      <c r="AY37" s="3">
        <f>IF(OR(Bh="nein",$AX$11+(AW37-1)*abh&gt;L_T),0,AY35)</f>
        <v>0</v>
      </c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>
      <c r="A38" s="12"/>
      <c r="B38" s="3" t="s">
        <v>57</v>
      </c>
      <c r="C38" s="3">
        <f>Bemessung!B7</f>
        <v>18</v>
      </c>
      <c r="J38" s="28"/>
      <c r="AH38" s="2"/>
      <c r="AI38" s="6">
        <f>L_T</f>
        <v>11</v>
      </c>
      <c r="AJ38" s="6">
        <f t="shared" ref="AJ38" si="48">AJ37</f>
        <v>0</v>
      </c>
      <c r="AK38" s="2"/>
      <c r="AL38" s="2"/>
      <c r="AM38" s="6">
        <f>L_T</f>
        <v>11</v>
      </c>
      <c r="AN38" s="3">
        <f t="shared" si="45"/>
        <v>0</v>
      </c>
      <c r="AP38" s="3"/>
      <c r="AQ38" s="6">
        <f>AQ37</f>
        <v>11</v>
      </c>
      <c r="AR38" s="3">
        <f>H_T</f>
        <v>4.75</v>
      </c>
      <c r="AU38" s="3">
        <f t="shared" ref="AU38" si="49">AU37</f>
        <v>0</v>
      </c>
      <c r="AV38" s="3">
        <f>IF(OR(Bh="nein",$AU$11+(AT37-1)*abh&gt;L_T),0,AV36)</f>
        <v>0</v>
      </c>
      <c r="AW38" s="3"/>
      <c r="AX38" s="3">
        <f t="shared" ref="AX38" si="50">AX37</f>
        <v>0</v>
      </c>
      <c r="AY38" s="3">
        <f>IF(OR(Bh="nein",$AX$11+(AW37-1)*abh&gt;L_T),0,AY36)</f>
        <v>0</v>
      </c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>
      <c r="A39" s="12"/>
      <c r="B39" s="3" t="s">
        <v>58</v>
      </c>
      <c r="C39" s="3">
        <f>C37-C38</f>
        <v>42</v>
      </c>
      <c r="J39" s="28"/>
      <c r="AH39" s="3">
        <v>15</v>
      </c>
      <c r="AI39" s="6">
        <v>0</v>
      </c>
      <c r="AJ39" s="6">
        <f>IF(AJ37-ar&lt;0,0,AJ37-ar)</f>
        <v>0</v>
      </c>
      <c r="AK39" s="2"/>
      <c r="AL39" s="3">
        <v>15</v>
      </c>
      <c r="AM39" s="6">
        <v>0</v>
      </c>
      <c r="AN39" s="6">
        <f>AN37-P27</f>
        <v>0</v>
      </c>
      <c r="AP39" s="3">
        <v>15</v>
      </c>
      <c r="AQ39" s="6">
        <f>AQ37+P17</f>
        <v>11</v>
      </c>
      <c r="AR39" s="3">
        <v>0</v>
      </c>
      <c r="AT39" s="3">
        <v>15</v>
      </c>
      <c r="AU39" s="3">
        <f>IF(OR(Bh="nein",$AU$11+(AT39-1)*abh&gt;L_T),0,AU37+abh)</f>
        <v>0</v>
      </c>
      <c r="AV39" s="3">
        <f>IF(OR(Bh="nein",$AU$11+(AT39-1)*abh&gt;L_T),0,AV37)</f>
        <v>0</v>
      </c>
      <c r="AW39" s="3">
        <v>15</v>
      </c>
      <c r="AX39" s="3">
        <f>IF(OR(Bh="nein",$AX$11+(AW39-1)*abh&gt;L_T),0,AU37+abh)</f>
        <v>0</v>
      </c>
      <c r="AY39" s="3">
        <f>IF(OR(Bh="nein",$AX$11+(AW39-1)*abh&gt;L_T),0,AY37)</f>
        <v>0</v>
      </c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>
      <c r="A40" s="12"/>
      <c r="B40" s="3" t="s">
        <v>59</v>
      </c>
      <c r="C40" s="3">
        <f>C38</f>
        <v>18</v>
      </c>
      <c r="J40" s="28"/>
      <c r="AH40" s="2"/>
      <c r="AI40" s="6">
        <f>L_T</f>
        <v>11</v>
      </c>
      <c r="AJ40" s="6">
        <f t="shared" ref="AJ40" si="51">AJ39</f>
        <v>0</v>
      </c>
      <c r="AK40" s="2"/>
      <c r="AL40" s="2"/>
      <c r="AM40" s="6">
        <f>L_T</f>
        <v>11</v>
      </c>
      <c r="AN40" s="3">
        <f t="shared" si="45"/>
        <v>0</v>
      </c>
      <c r="AP40" s="3"/>
      <c r="AQ40" s="6">
        <f>AQ39</f>
        <v>11</v>
      </c>
      <c r="AR40" s="3">
        <f>H_T</f>
        <v>4.75</v>
      </c>
      <c r="AU40" s="3">
        <f t="shared" ref="AU40" si="52">AU39</f>
        <v>0</v>
      </c>
      <c r="AV40" s="3">
        <f>IF(OR(Bh="nein",$AU$11+(AT39-1)*abh&gt;L_T),0,AV38)</f>
        <v>0</v>
      </c>
      <c r="AW40" s="3"/>
      <c r="AX40" s="3">
        <f t="shared" ref="AX40" si="53">AX39</f>
        <v>0</v>
      </c>
      <c r="AY40" s="3">
        <f>IF(OR(Bh="nein",$AX$11+(AW39-1)*abh&gt;L_T),0,AY38)</f>
        <v>0</v>
      </c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>
      <c r="A41" s="12"/>
      <c r="J41" s="28"/>
      <c r="AH41" s="3">
        <v>16</v>
      </c>
      <c r="AI41" s="6">
        <v>0</v>
      </c>
      <c r="AJ41" s="6">
        <f>IF(AJ39-ar&lt;0,0,AJ39-ar)</f>
        <v>0</v>
      </c>
      <c r="AK41" s="2"/>
      <c r="AL41" s="3">
        <v>16</v>
      </c>
      <c r="AM41" s="6">
        <v>0</v>
      </c>
      <c r="AN41" s="6">
        <f>AN39-Q27</f>
        <v>0</v>
      </c>
      <c r="AP41" s="3">
        <v>16</v>
      </c>
      <c r="AQ41" s="6">
        <f>AQ39+Q17</f>
        <v>11</v>
      </c>
      <c r="AR41" s="3">
        <v>0</v>
      </c>
      <c r="AT41" s="3">
        <v>16</v>
      </c>
      <c r="AU41" s="3">
        <f>IF(OR(Bh="nein",$AU$11+(AT41-1)*abh&gt;L_T),0,AU39+abh)</f>
        <v>0</v>
      </c>
      <c r="AV41" s="3">
        <f>IF(OR(Bh="nein",$AU$11+(AT41-1)*abh&gt;L_T),0,AV39)</f>
        <v>0</v>
      </c>
      <c r="AW41" s="3">
        <v>16</v>
      </c>
      <c r="AX41" s="3">
        <f>IF(OR(Bh="nein",$AX$11+(AW41-1)*abh&gt;L_T),0,AU39+abh)</f>
        <v>0</v>
      </c>
      <c r="AY41" s="3">
        <f>IF(OR(Bh="nein",$AX$11+(AW41-1)*abh&gt;L_T),0,AY39)</f>
        <v>0</v>
      </c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>
      <c r="A42" s="12"/>
      <c r="B42" s="38" t="s">
        <v>60</v>
      </c>
      <c r="C42" s="39">
        <f t="shared" ref="C42:H42" si="54">$I$33*$C$36*$C$39</f>
        <v>1818.9549402215464</v>
      </c>
      <c r="D42" s="39">
        <f t="shared" si="54"/>
        <v>1818.9549402215464</v>
      </c>
      <c r="E42" s="39">
        <f t="shared" si="54"/>
        <v>1818.9549402215464</v>
      </c>
      <c r="F42" s="40">
        <f t="shared" si="54"/>
        <v>1818.9549402215464</v>
      </c>
      <c r="G42" s="39">
        <f t="shared" si="54"/>
        <v>1818.9549402215464</v>
      </c>
      <c r="H42" s="40">
        <f t="shared" si="54"/>
        <v>1818.9549402215464</v>
      </c>
      <c r="J42" s="28"/>
      <c r="AH42" s="2"/>
      <c r="AI42" s="6">
        <f>L_T</f>
        <v>11</v>
      </c>
      <c r="AJ42" s="6">
        <f t="shared" ref="AJ42" si="55">AJ41</f>
        <v>0</v>
      </c>
      <c r="AK42" s="2"/>
      <c r="AL42" s="2"/>
      <c r="AM42" s="6">
        <f>L_T</f>
        <v>11</v>
      </c>
      <c r="AN42" s="3">
        <f t="shared" si="45"/>
        <v>0</v>
      </c>
      <c r="AP42" s="3"/>
      <c r="AQ42" s="6">
        <f>AQ41</f>
        <v>11</v>
      </c>
      <c r="AR42" s="3">
        <f>H_T</f>
        <v>4.75</v>
      </c>
      <c r="AU42" s="3">
        <f>AU41</f>
        <v>0</v>
      </c>
      <c r="AV42" s="3">
        <f>IF(OR(Bh="nein",$AU$11+(AT41-1)*abh&gt;L_T),0,AV40)</f>
        <v>0</v>
      </c>
      <c r="AW42" s="3"/>
      <c r="AX42" s="3">
        <f t="shared" ref="AX42" si="56">AX41</f>
        <v>0</v>
      </c>
      <c r="AY42" s="3">
        <f>IF(OR(Bh="nein",$AX$11+(AW41-1)*abh&gt;L_T),0,AY40)</f>
        <v>0</v>
      </c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>
      <c r="A43" s="12"/>
      <c r="B43" s="41" t="s">
        <v>61</v>
      </c>
      <c r="C43" s="29">
        <f>$C$33*$C$36*$C$40</f>
        <v>779.55211723780553</v>
      </c>
      <c r="D43" s="29">
        <f>$C$33*$C$36*$C$40</f>
        <v>779.55211723780553</v>
      </c>
      <c r="E43" s="29">
        <f>$E$33*$C$36*$C$40</f>
        <v>1863.3518280724502</v>
      </c>
      <c r="F43" s="42">
        <f>$E$33*$C$36*$C$40</f>
        <v>1863.3518280724502</v>
      </c>
      <c r="G43" s="29">
        <f>$G$33*$C$36*$C$40</f>
        <v>1863.3518280724502</v>
      </c>
      <c r="H43" s="42">
        <f>$G$33*$C$36*$C$40</f>
        <v>1863.3518280724502</v>
      </c>
      <c r="J43" s="28"/>
      <c r="AH43" s="3">
        <v>17</v>
      </c>
      <c r="AI43" s="6">
        <v>0</v>
      </c>
      <c r="AJ43" s="6">
        <f>IF(AJ41-ar&lt;0,0,AJ41-ar)</f>
        <v>0</v>
      </c>
      <c r="AK43" s="2"/>
      <c r="AL43" s="3">
        <v>17</v>
      </c>
      <c r="AM43" s="6">
        <v>0</v>
      </c>
      <c r="AN43" s="6">
        <f>AN41-R27</f>
        <v>0</v>
      </c>
      <c r="AP43" s="3">
        <v>17</v>
      </c>
      <c r="AQ43" s="6">
        <f>AQ41+R17</f>
        <v>11</v>
      </c>
      <c r="AR43" s="3">
        <v>0</v>
      </c>
      <c r="AT43" s="3">
        <v>17</v>
      </c>
      <c r="AU43" s="3">
        <f>IF(OR(Bh="nein",$AU$11+(AT43-1)*abh&gt;L_T),0,AU41+abh)</f>
        <v>0</v>
      </c>
      <c r="AV43" s="3">
        <f>IF(OR(Bh="nein",$AU$11+(AT43-1)*abh&gt;L_T),0,AV41)</f>
        <v>0</v>
      </c>
      <c r="AW43" s="3">
        <v>17</v>
      </c>
      <c r="AX43" s="3">
        <f>IF(OR(Bh="nein",$AX$11+(AW43-1)*abh&gt;L_T),0,AU41+abh)</f>
        <v>0</v>
      </c>
      <c r="AY43" s="3">
        <f>IF(OR(Bh="nein",$AX$11+(AW43-1)*abh&gt;L_T),0,AY41)</f>
        <v>0</v>
      </c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>
      <c r="A44" s="12"/>
      <c r="B44" s="41" t="s">
        <v>62</v>
      </c>
      <c r="C44" s="29">
        <f>$I$33*$C$39*$C$36/(1+$C$34)*(SQRT($C$34+2*$C$34^2*(1+$C$40/$C$39+($C$40/$C$39)^2)+$C$34^2*($C$40/$C$39)^2)-$C$34*(1+$C$40/$C$39))</f>
        <v>610.25138640923853</v>
      </c>
      <c r="D44" s="29">
        <f>$I$33*$C$39*$C$36/(1+$C$34)*(SQRT($C$34+2*$C$34^2*(1+$C$40/$C$39+($C$40/$C$39)^2)+$C$34^2*($C$40/$C$39)^2)-$C$34*(1+$C$40/$C$39))</f>
        <v>610.25138640923853</v>
      </c>
      <c r="E44" s="29">
        <f>$I$33*$C$39*$C$36/(1+$E$34)*(SQRT($E$34+2*$E$34^2*(1+$C$40/$C$39+($C$40/$C$39)^2)+$E$34^2*($C$40/$C$39)^2)-$E$34*(1+$C$40/$C$39))</f>
        <v>676.58551195524774</v>
      </c>
      <c r="F44" s="42">
        <f>$I$33*$C$39*$C$36/(1+$E$34)*(SQRT($E$34+2*$E$34^2*(1+$C$40/$C$39+($C$40/$C$39)^2)+$E$34^2*($C$40/$C$39)^2)-$E$34*(1+$C$40/$C$39))</f>
        <v>676.58551195524774</v>
      </c>
      <c r="G44" s="29">
        <f>$I$33*$C$39*$C$36/(1+$G$34)*(SQRT($G$34+2*$G$34^2*(1+$C$40/$C$39+($C$40/$C$39)^2)+$G$34^2*($C$40/$C$39)^2)-$G$34*(1+$C$40/$C$39))</f>
        <v>676.58551195524774</v>
      </c>
      <c r="H44" s="42">
        <f>$I$33*$C$39*$C$36/(1+$G$34)*(SQRT($G$34+2*$G$34^2*(1+$C$40/$C$39+($C$40/$C$39)^2)+$G$34^2*($C$40/$C$39)^2)-$G$34*(1+$C$40/$C$39))</f>
        <v>676.58551195524774</v>
      </c>
      <c r="J44" s="28"/>
      <c r="AH44" s="2"/>
      <c r="AI44" s="6">
        <f>L_T</f>
        <v>11</v>
      </c>
      <c r="AJ44" s="6">
        <f t="shared" ref="AJ44" si="57">AJ43</f>
        <v>0</v>
      </c>
      <c r="AK44" s="2"/>
      <c r="AL44" s="2"/>
      <c r="AM44" s="6">
        <f>L_T</f>
        <v>11</v>
      </c>
      <c r="AN44" s="3">
        <f t="shared" si="45"/>
        <v>0</v>
      </c>
      <c r="AP44" s="3"/>
      <c r="AQ44" s="6">
        <f>AQ43</f>
        <v>11</v>
      </c>
      <c r="AR44" s="3">
        <f>H_T</f>
        <v>4.75</v>
      </c>
      <c r="AU44" s="3">
        <f t="shared" ref="AU44" si="58">AU43</f>
        <v>0</v>
      </c>
      <c r="AV44" s="3">
        <f>IF(OR(Bh="nein",$AU$11+(AT43-1)*abh&gt;L_T),0,AV42)</f>
        <v>0</v>
      </c>
      <c r="AW44" s="3"/>
      <c r="AX44" s="3">
        <f t="shared" ref="AX44" si="59">AX43</f>
        <v>0</v>
      </c>
      <c r="AY44" s="3">
        <f>IF(OR(Bh="nein",$AX$11+(AW43-1)*abh&gt;L_T),0,AY42)</f>
        <v>0</v>
      </c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>
      <c r="A45" s="12"/>
      <c r="B45" s="41" t="s">
        <v>63</v>
      </c>
      <c r="C45" s="29">
        <f>1.05*$I$33*$C$39*$C$36/(2+$C$34)*(SQRT(2*$C$34*(1+$C$34)+4*(2+$C$34)*$C$31/($I$33*$C$36*$C$39^2))-$C$34)</f>
        <v>658.31956503726201</v>
      </c>
      <c r="D45" s="29">
        <f>1.05*$I$33*$C$39*$C$36/(2+$C$34)*(SQRT(2*$C$34*(1+$C$34)+4*(2+$C$34)*$D$31/($I$33*$C$36*$C$39^2))-$C$34)</f>
        <v>657.21328816120069</v>
      </c>
      <c r="E45" s="29">
        <f>1.05*$I$33*$C$39*$C$36/(2+$E$34)*(SQRT(2*$E$34*(1+$E$34)+4*(2+$E$34)*$E$31/($I$33*$C$36*$C$39^2))-$E$34)</f>
        <v>722.35144700826493</v>
      </c>
      <c r="F45" s="42">
        <f>1.05*$I$33*$C$39*$C$36/(2+$E$34)*(SQRT(2*$E$34*(1+$E$34)+4*(2+$E$34)*$F$31/($I$33*$C$36*$C$39^2))-$E$34)</f>
        <v>721.79608593711032</v>
      </c>
      <c r="G45" s="29">
        <f>1.05*$I$33*$C$39*$C$36/(2+$G$34)*(SQRT(2*$G$34*(1+$G$34)+4*(2+$G$34)*$G$31/($I$33*$C$36*$C$39^2))-$G$34)</f>
        <v>722.35144700826493</v>
      </c>
      <c r="H45" s="42">
        <f>1.05*$I$33*$C$39*$C$36/(2+$G$34)*(SQRT(2*$G$34*(1+$G$34)+4*(2+$G$34)*$H$31/($I$33*$C$36*$C$39^2))-$G$34)</f>
        <v>721.79608593711032</v>
      </c>
      <c r="J45" s="28"/>
      <c r="AH45" s="3">
        <v>18</v>
      </c>
      <c r="AI45" s="6">
        <v>0</v>
      </c>
      <c r="AJ45" s="6">
        <f>IF(AJ43-ar&lt;0,0,AJ43-ar)</f>
        <v>0</v>
      </c>
      <c r="AK45" s="2"/>
      <c r="AL45" s="3">
        <v>18</v>
      </c>
      <c r="AM45" s="6">
        <v>0</v>
      </c>
      <c r="AN45" s="6">
        <f>AN43-S27</f>
        <v>0</v>
      </c>
      <c r="AP45" s="3">
        <v>18</v>
      </c>
      <c r="AQ45" s="6">
        <f>AQ43+S17</f>
        <v>11</v>
      </c>
      <c r="AR45" s="3">
        <v>0</v>
      </c>
      <c r="AT45" s="3">
        <v>18</v>
      </c>
      <c r="AU45" s="3">
        <f>IF(OR(Bh="nein",$AU$11+(AT45-1)*abh&gt;L_T),0,AU43+abh)</f>
        <v>0</v>
      </c>
      <c r="AV45" s="3">
        <f>IF(OR(Bh="nein",$AU$11+(AT45-1)*abh&gt;L_T),0,AV43)</f>
        <v>0</v>
      </c>
      <c r="AW45" s="3">
        <v>18</v>
      </c>
      <c r="AX45" s="3">
        <f>IF(OR(Bh="nein",$AX$11+(AW45-1)*abh&gt;L_T),0,AU43+abh)</f>
        <v>0</v>
      </c>
      <c r="AY45" s="3">
        <f>IF(OR(Bh="nein",$AX$11+(AW45-1)*abh&gt;L_T),0,AY43)</f>
        <v>0</v>
      </c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>
      <c r="A46" s="12"/>
      <c r="B46" s="41" t="s">
        <v>64</v>
      </c>
      <c r="C46" s="29">
        <f>1.05*$I$33*$C$40*$C$36/(1+2*$C$34)*(SQRT(2*$C$34^2*(1+$C$34)+4*$C$34*(1+2*$C$34)*$C$31/($I$33*$C$36*$C$40^2))-$C$34)</f>
        <v>321.6872452076139</v>
      </c>
      <c r="D46" s="29">
        <f>1.05*$I$33*$C$40*$C$36/(1+2*$C$34)*(SQRT(2*$C$34^2*(1+$C$34)+4*$C$34*(1+2*$C$34)*$D$31/($I$33*$C$36*$C$40^2))-$C$34)</f>
        <v>319.2737812202318</v>
      </c>
      <c r="E46" s="29">
        <f>1.05*$I$33*$C$40*$C$36/(1+2*$E$34)*(SQRT(2*$E$34^2*(1+$E$34)+4*$E$34*(1+2*$E$34)*$E$31/($I$33*$C$36*$C$40^2))-$E$34)</f>
        <v>581.24101544371035</v>
      </c>
      <c r="F46" s="42">
        <f>1.05*$I$33*$C$40*$C$36/(1+2*$E$34)*(SQRT(2*$E$34^2*(1+$E$34)+4*$E$34*(1+2*$E$34)*$F$31/($I$33*$C$36*$C$40^2))-$E$34)</f>
        <v>579.30753108645433</v>
      </c>
      <c r="G46" s="29">
        <f>1.05*$I$33*$C$40*$C$36/(1+2*$G$34)*(SQRT(2*$G$34^2*(1+$G$34)+4*$G$34*(1+2*$G$34)*$G$31/($I$33*$C$36*$C$40^2))-$G$34)</f>
        <v>581.24101544371035</v>
      </c>
      <c r="H46" s="42">
        <f>1.05*$I$33*$C$40*$C$36/(1+2*$G$34)*(SQRT(2*$G$34^2*(1+$G$34)+4*$G$34*(1+2*$G$34)*$H$31/($I$33*$C$36*$C$40^2))-$G$34)</f>
        <v>579.30753108645433</v>
      </c>
      <c r="J46" s="28"/>
      <c r="AH46" s="2"/>
      <c r="AI46" s="6">
        <f>L_T</f>
        <v>11</v>
      </c>
      <c r="AJ46" s="6">
        <f t="shared" ref="AJ46" si="60">AJ45</f>
        <v>0</v>
      </c>
      <c r="AK46" s="2"/>
      <c r="AL46" s="2"/>
      <c r="AM46" s="6">
        <f>L_T</f>
        <v>11</v>
      </c>
      <c r="AN46" s="3">
        <f t="shared" si="45"/>
        <v>0</v>
      </c>
      <c r="AP46" s="3"/>
      <c r="AQ46" s="6">
        <f>AQ45</f>
        <v>11</v>
      </c>
      <c r="AR46" s="3">
        <f>H_T</f>
        <v>4.75</v>
      </c>
      <c r="AU46" s="3">
        <f t="shared" ref="AU46" si="61">AU45</f>
        <v>0</v>
      </c>
      <c r="AV46" s="3">
        <f>IF(OR(Bh="nein",$AU$11+(AT45-1)*abh&gt;L_T),0,AV44)</f>
        <v>0</v>
      </c>
      <c r="AW46" s="3"/>
      <c r="AX46" s="3">
        <f t="shared" ref="AX46" si="62">AX45</f>
        <v>0</v>
      </c>
      <c r="AY46" s="3">
        <f>IF(OR(Bh="nein",$AX$11+(AW45-1)*abh&gt;L_T),0,AY44)</f>
        <v>0</v>
      </c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>
      <c r="A47" s="12"/>
      <c r="B47" s="34" t="s">
        <v>65</v>
      </c>
      <c r="C47" s="43">
        <f>1.15*SQRT(2*$C$34/(1+$C$34))*SQRT(2*$C$31*$I$33*$C$36)</f>
        <v>316.55818740725726</v>
      </c>
      <c r="D47" s="43">
        <f>1.15*SQRT(2*$C$34/(1+$C$34))*SQRT(2*$D$31*$I$33*$C$36)</f>
        <v>308.31146332487543</v>
      </c>
      <c r="E47" s="43">
        <f>1.15*SQRT(2*$E$34/(1+$E$34))*SQRT(2*$E$31*$I$33*$C$36)</f>
        <v>375.90256625758389</v>
      </c>
      <c r="F47" s="44">
        <f>1.15*SQRT(2*$E$34/(1+$E$34))*SQRT(2*$F$31*$I$33*$C$36)</f>
        <v>366.10984924977078</v>
      </c>
      <c r="G47" s="43">
        <f>1.15*SQRT(2*$G$34/(1+$G$34))*SQRT(2*$G$31*$I$33*$C$36)</f>
        <v>375.90256625758389</v>
      </c>
      <c r="H47" s="44">
        <f>1.15*SQRT(2*$G$34/(1+$G$34))*SQRT(2*$H$31*$I$33*$C$36)</f>
        <v>366.10984924977078</v>
      </c>
      <c r="J47" s="28"/>
      <c r="AH47" s="3">
        <v>19</v>
      </c>
      <c r="AI47" s="6">
        <v>0</v>
      </c>
      <c r="AJ47" s="6">
        <f>IF(AJ45-ar&lt;0,0,AJ45-ar)</f>
        <v>0</v>
      </c>
      <c r="AK47" s="2"/>
      <c r="AL47" s="3">
        <v>19</v>
      </c>
      <c r="AM47" s="6">
        <v>0</v>
      </c>
      <c r="AN47" s="6">
        <f>AN45-T27</f>
        <v>0</v>
      </c>
      <c r="AP47" s="3">
        <v>19</v>
      </c>
      <c r="AQ47" s="6">
        <f>AQ45+T17</f>
        <v>11</v>
      </c>
      <c r="AR47" s="3">
        <v>0</v>
      </c>
      <c r="AT47" s="3">
        <v>19</v>
      </c>
      <c r="AU47" s="3">
        <f>IF(OR(Bh="nein",$AU$11+(AT47-1)*abh&gt;L_T),0,AU45+abh)</f>
        <v>0</v>
      </c>
      <c r="AV47" s="3">
        <f>IF(OR(Bh="nein",$AU$11+(AT47-1)*abh&gt;L_T),0,AV45)</f>
        <v>0</v>
      </c>
      <c r="AW47" s="3">
        <v>19</v>
      </c>
      <c r="AX47" s="3">
        <f>IF(OR(Bh="nein",$AX$11+(AW47-1)*abh&gt;L_T),0,AU45+abh)</f>
        <v>0</v>
      </c>
      <c r="AY47" s="3">
        <f>IF(OR(Bh="nein",$AX$11+(AW47-1)*abh&gt;L_T),0,AY45)</f>
        <v>0</v>
      </c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>
      <c r="A48" s="12"/>
      <c r="B48" s="3" t="s">
        <v>66</v>
      </c>
      <c r="C48" s="29">
        <f>2*MIN(C42:C47)</f>
        <v>633.11637481451453</v>
      </c>
      <c r="D48" s="29">
        <f>MIN(D42:D47)</f>
        <v>308.31146332487543</v>
      </c>
      <c r="E48" s="29">
        <f>2*MIN(E42:E47)</f>
        <v>751.80513251516777</v>
      </c>
      <c r="F48" s="29">
        <f>MIN(F42:F47)</f>
        <v>366.10984924977078</v>
      </c>
      <c r="G48" s="29">
        <f>2*MIN(G42:G47)</f>
        <v>751.80513251516777</v>
      </c>
      <c r="H48" s="29">
        <f>MIN(H42:H47)</f>
        <v>366.10984924977078</v>
      </c>
      <c r="J48" s="28"/>
      <c r="AH48" s="2"/>
      <c r="AI48" s="6">
        <f>L_T</f>
        <v>11</v>
      </c>
      <c r="AJ48" s="6">
        <f t="shared" ref="AJ48" si="63">AJ47</f>
        <v>0</v>
      </c>
      <c r="AK48" s="2"/>
      <c r="AL48" s="2"/>
      <c r="AM48" s="6">
        <f>L_T</f>
        <v>11</v>
      </c>
      <c r="AN48" s="3">
        <f t="shared" si="45"/>
        <v>0</v>
      </c>
      <c r="AP48" s="3"/>
      <c r="AQ48" s="6">
        <f>AQ47</f>
        <v>11</v>
      </c>
      <c r="AR48" s="3">
        <f>H_T</f>
        <v>4.75</v>
      </c>
      <c r="AU48" s="3">
        <f t="shared" ref="AU48" si="64">AU47</f>
        <v>0</v>
      </c>
      <c r="AV48" s="3">
        <f>IF(OR(Bh="nein",$AU$11+(AT47-1)*abh&gt;L_T),0,AV46)</f>
        <v>0</v>
      </c>
      <c r="AW48" s="3"/>
      <c r="AX48" s="3">
        <f t="shared" ref="AX48" si="65">AX47</f>
        <v>0</v>
      </c>
      <c r="AY48" s="3">
        <f>IF(OR(Bh="nein",$AX$11+(AW47-1)*abh&gt;L_T),0,AY46)</f>
        <v>0</v>
      </c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>
      <c r="A49" s="12"/>
      <c r="B49" s="24" t="s">
        <v>67</v>
      </c>
      <c r="C49" s="45">
        <f>IF(AND(Bemessung!B6="3S",Bemessung!F6="Klammern"),C48,IF(AND(Bemessung!B6="3S",Bemessung!F6="Nägel"),D48,IF(AND(Bemessung!B6="OSB 3/4",Bemessung!F6="Klammern"),E48,IF(AND(Bemessung!B6="OSB 3/4",Bemessung!F6="Nägel"),F48,IF(AND(OR(Bemessung!B6="Sp.Pl. P4",Bemessung!B6="Sp.Pl. P5",Bemessung!B6="Sp.Pl. P6",Bemessung!B6="Sp.Pl. P7"),Bemessung!F6="Klammern"),G48,IF(AND(OR(Bemessung!B6="Sp.Pl. P4",Bemessung!B6="Sp.Pl. P5",Bemessung!B6="Sp.Pl. P6",Bemessung!B6="Sp.Pl. P7"),Bemessung!F6="Nägel"),H48,))))))</f>
        <v>751.80513251516777</v>
      </c>
      <c r="J49" s="28"/>
      <c r="AH49" s="3">
        <v>20</v>
      </c>
      <c r="AI49" s="6">
        <v>0</v>
      </c>
      <c r="AJ49" s="6">
        <f>IF(AJ47-ar&lt;0,0,AJ47-ar)</f>
        <v>0</v>
      </c>
      <c r="AK49" s="2"/>
      <c r="AL49" s="3">
        <v>20</v>
      </c>
      <c r="AM49" s="6">
        <v>0</v>
      </c>
      <c r="AN49" s="6">
        <f>AN47-U27</f>
        <v>0</v>
      </c>
      <c r="AP49" s="3">
        <v>20</v>
      </c>
      <c r="AQ49" s="6">
        <f>AQ47+U17</f>
        <v>11</v>
      </c>
      <c r="AR49" s="3">
        <v>0</v>
      </c>
      <c r="AT49" s="3">
        <v>20</v>
      </c>
      <c r="AU49" s="3">
        <f>IF(OR(Bh="nein",$AU$11+(AT49-1)*abh&gt;L_T),0,AU47+abh)</f>
        <v>0</v>
      </c>
      <c r="AV49" s="3">
        <f>IF(OR(Bh="nein",$AU$11+(AT49-1)*abh&gt;L_T),0,AV47)</f>
        <v>0</v>
      </c>
      <c r="AW49" s="3">
        <v>20</v>
      </c>
      <c r="AX49" s="3">
        <f>IF(OR(Bh="nein",$AX$11+(AW49-1)*abh&gt;L_T),0,AU47+abh)</f>
        <v>0</v>
      </c>
      <c r="AY49" s="3">
        <f>IF(OR(Bh="nein",$AX$11+(AW49-1)*abh&gt;L_T),0,AY47)</f>
        <v>0</v>
      </c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>
      <c r="A50" s="12"/>
      <c r="J50" s="28"/>
      <c r="AH50" s="2"/>
      <c r="AI50" s="6">
        <f>L_T</f>
        <v>11</v>
      </c>
      <c r="AJ50" s="6">
        <f t="shared" ref="AJ50" si="66">AJ49</f>
        <v>0</v>
      </c>
      <c r="AK50" s="2"/>
      <c r="AL50" s="2"/>
      <c r="AM50" s="6">
        <f>L_T</f>
        <v>11</v>
      </c>
      <c r="AN50" s="3">
        <f t="shared" si="45"/>
        <v>0</v>
      </c>
      <c r="AP50" s="3"/>
      <c r="AQ50" s="6">
        <f>AQ49</f>
        <v>11</v>
      </c>
      <c r="AR50" s="3">
        <f>H_T</f>
        <v>4.75</v>
      </c>
      <c r="AU50" s="3">
        <f t="shared" ref="AU50" si="67">AU49</f>
        <v>0</v>
      </c>
      <c r="AV50" s="3">
        <f>IF(OR(Bh="nein",$AU$11+(AT49-1)*abh&gt;L_T),0,AV48)</f>
        <v>0</v>
      </c>
      <c r="AW50" s="3"/>
      <c r="AX50" s="3">
        <f t="shared" ref="AX50" si="68">AX49</f>
        <v>0</v>
      </c>
      <c r="AY50" s="3">
        <f>IF(OR(Bh="nein",$AX$11+(AW49-1)*abh&gt;L_T),0,AY48)</f>
        <v>0</v>
      </c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>
      <c r="A51" s="12"/>
      <c r="B51" s="3"/>
      <c r="C51" s="3" t="s">
        <v>68</v>
      </c>
      <c r="D51" s="3" t="s">
        <v>69</v>
      </c>
      <c r="E51" s="3" t="s">
        <v>68</v>
      </c>
      <c r="F51" s="3" t="s">
        <v>69</v>
      </c>
      <c r="G51" s="3" t="s">
        <v>68</v>
      </c>
      <c r="H51" s="3" t="s">
        <v>69</v>
      </c>
      <c r="J51" s="28"/>
      <c r="AH51" s="3">
        <v>21</v>
      </c>
      <c r="AI51" s="6">
        <v>0</v>
      </c>
      <c r="AJ51" s="6">
        <f>IF(AJ49-ar&lt;0,0,AJ49-ar)</f>
        <v>0</v>
      </c>
      <c r="AK51" s="2"/>
      <c r="AL51" s="3">
        <v>21</v>
      </c>
      <c r="AM51" s="6">
        <v>0</v>
      </c>
      <c r="AN51" s="6">
        <f>AN49-V27</f>
        <v>0</v>
      </c>
      <c r="AP51" s="3">
        <v>21</v>
      </c>
      <c r="AQ51" s="6">
        <f>AQ49+V17</f>
        <v>11</v>
      </c>
      <c r="AR51" s="3">
        <v>0</v>
      </c>
      <c r="AT51" s="3">
        <v>21</v>
      </c>
      <c r="AU51" s="3">
        <f>IF(OR(Bh="nein",$AU$11+(AT51-1)*abh&gt;L_T),0,AU49+abh)</f>
        <v>0</v>
      </c>
      <c r="AV51" s="3">
        <f>IF(OR(Bh="nein",$AU$11+(AT51-1)*abh&gt;L_T),0,AV49)</f>
        <v>0</v>
      </c>
      <c r="AW51" s="3">
        <v>21</v>
      </c>
      <c r="AX51" s="3">
        <f>IF(OR(Bh="nein",$AX$11+(AW51-1)*abh&gt;L_T),0,AU49+abh)</f>
        <v>0</v>
      </c>
      <c r="AY51" s="3">
        <f>IF(OR(Bh="nein",$AX$11+(AW51-1)*abh&gt;L_T),0,AY49)</f>
        <v>0</v>
      </c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>
      <c r="A52" s="12"/>
      <c r="B52" s="3" t="s">
        <v>70</v>
      </c>
      <c r="C52" s="3">
        <v>1</v>
      </c>
      <c r="D52" s="3">
        <v>1</v>
      </c>
      <c r="E52" s="3">
        <v>1</v>
      </c>
      <c r="F52" s="3">
        <v>0.8</v>
      </c>
      <c r="G52" s="3">
        <f>IF(Bemessung!B6="Sp.Pl. P4",0.975,IF(Bemessung!B6="Sp.Pl. P5",0.975,IF(Bemessung!B6="Sp.Pl. P6",1,1)))</f>
        <v>1</v>
      </c>
      <c r="H52" s="3">
        <f>IF(Bemessung!B6="Sp.Pl. P4",0,IF(Bemessung!B6="Sp.Pl. P5",0.7,IF(Bemessung!B6="Sp.Pl. P6",0,0.8)))</f>
        <v>0.8</v>
      </c>
      <c r="J52" s="28"/>
      <c r="AH52" s="2"/>
      <c r="AI52" s="6">
        <f>L_T</f>
        <v>11</v>
      </c>
      <c r="AJ52" s="6">
        <f t="shared" ref="AJ52" si="69">AJ51</f>
        <v>0</v>
      </c>
      <c r="AK52" s="2"/>
      <c r="AL52" s="2"/>
      <c r="AM52" s="6">
        <f>L_T</f>
        <v>11</v>
      </c>
      <c r="AN52" s="3">
        <f t="shared" si="45"/>
        <v>0</v>
      </c>
      <c r="AP52" s="3"/>
      <c r="AQ52" s="6">
        <f>AQ51</f>
        <v>11</v>
      </c>
      <c r="AR52" s="3">
        <f>H_T</f>
        <v>4.75</v>
      </c>
      <c r="AU52" s="3">
        <f t="shared" ref="AU52" si="70">AU51</f>
        <v>0</v>
      </c>
      <c r="AV52" s="3">
        <f>IF(OR(Bh="nein",$AU$11+(AT51-1)*abh&gt;L_T),0,AV50)</f>
        <v>0</v>
      </c>
      <c r="AW52" s="3"/>
      <c r="AX52" s="3">
        <f t="shared" ref="AX52" si="71">AX51</f>
        <v>0</v>
      </c>
      <c r="AY52" s="3">
        <f>IF(OR(Bh="nein",$AX$11+(AW51-1)*abh&gt;L_T),0,AY50)</f>
        <v>0</v>
      </c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>
      <c r="A53" s="12"/>
      <c r="B53" s="2" t="s">
        <v>71</v>
      </c>
      <c r="C53" s="3">
        <f t="shared" ref="C53:H53" si="72">SQRT(C52*1)</f>
        <v>1</v>
      </c>
      <c r="D53" s="3">
        <f t="shared" si="72"/>
        <v>1</v>
      </c>
      <c r="E53" s="3">
        <f t="shared" si="72"/>
        <v>1</v>
      </c>
      <c r="F53" s="6">
        <f t="shared" si="72"/>
        <v>0.89442719099991586</v>
      </c>
      <c r="G53" s="6">
        <f t="shared" si="72"/>
        <v>1</v>
      </c>
      <c r="H53" s="6">
        <f t="shared" si="72"/>
        <v>0.89442719099991586</v>
      </c>
      <c r="J53" s="28"/>
      <c r="AH53" s="3">
        <v>22</v>
      </c>
      <c r="AI53" s="6">
        <v>0</v>
      </c>
      <c r="AJ53" s="6">
        <f>IF(AJ51-ar&lt;0,0,AJ51-ar)</f>
        <v>0</v>
      </c>
      <c r="AK53" s="2"/>
      <c r="AL53" s="3">
        <v>22</v>
      </c>
      <c r="AM53" s="6">
        <v>0</v>
      </c>
      <c r="AN53" s="6">
        <f>AN51-W27</f>
        <v>0</v>
      </c>
      <c r="AP53" s="3">
        <v>22</v>
      </c>
      <c r="AQ53" s="6">
        <f>AQ51+W17</f>
        <v>11</v>
      </c>
      <c r="AR53" s="3">
        <v>0</v>
      </c>
      <c r="AT53" s="3">
        <v>22</v>
      </c>
      <c r="AU53" s="3">
        <f>IF(OR(Bh="nein",$AU$11+(AT53-1)*abh&gt;L_T),0,AU51+abh)</f>
        <v>0</v>
      </c>
      <c r="AV53" s="3">
        <f>IF(OR(Bh="nein",$AU$11+(AT53-1)*abh&gt;L_T),0,AV51)</f>
        <v>0</v>
      </c>
      <c r="AW53" s="3">
        <v>22</v>
      </c>
      <c r="AX53" s="3">
        <f>IF(OR(Bh="nein",$AX$11+(AW53-1)*abh&gt;L_T),0,AU51+abh)</f>
        <v>0</v>
      </c>
      <c r="AY53" s="3">
        <f>IF(OR(Bh="nein",$AX$11+(AW53-1)*abh&gt;L_T),0,AY51)</f>
        <v>0</v>
      </c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>
      <c r="A54" s="12"/>
      <c r="B54" s="24" t="s">
        <v>67</v>
      </c>
      <c r="C54" s="46">
        <f>IF(AND(Bemessung!B6="3S",Bemessung!F11=1),C53,IF(AND(Bemessung!B6="3S",Bemessung!F11=2),D53,IF(AND(Bemessung!B6="OSB 3/4",Bemessung!F11=1),E53,IF(AND(Bemessung!B6="OSB 3/4",Bemessung!F11=2),F53,IF(AND(OR(Bemessung!B6="Sp.Pl. P4",Bemessung!B6="Sp.Pl. P5",Bemessung!B6="Sp.Pl. P6",Bemessung!B6="Sp.Pl. P7"),Bemessung!F11=1),G53,IF(AND(OR(Bemessung!B6="Sp.Pl. P4",Bemessung!B6="Sp.Pl. P5",Bemessung!B6="Sp.Pl. P6",Bemessung!B6="Sp.Pl. P7"),Bemessung!F11=2),H53))))))</f>
        <v>1</v>
      </c>
      <c r="J54" s="28"/>
      <c r="AH54" s="2"/>
      <c r="AI54" s="6">
        <f>L_T</f>
        <v>11</v>
      </c>
      <c r="AJ54" s="6">
        <f t="shared" ref="AJ54" si="73">AJ53</f>
        <v>0</v>
      </c>
      <c r="AK54" s="2"/>
      <c r="AL54" s="2"/>
      <c r="AM54" s="6">
        <f>L_T</f>
        <v>11</v>
      </c>
      <c r="AN54" s="3">
        <f t="shared" si="45"/>
        <v>0</v>
      </c>
      <c r="AP54" s="3"/>
      <c r="AQ54" s="6">
        <f>AQ53</f>
        <v>11</v>
      </c>
      <c r="AR54" s="3">
        <f>H_T</f>
        <v>4.75</v>
      </c>
      <c r="AU54" s="3">
        <f t="shared" ref="AU54" si="74">AU53</f>
        <v>0</v>
      </c>
      <c r="AV54" s="3">
        <f>IF(OR(Bh="nein",$AU$11+(AT53-1)*abh&gt;L_T),0,AV52)</f>
        <v>0</v>
      </c>
      <c r="AW54" s="3"/>
      <c r="AX54" s="3">
        <f t="shared" ref="AX54" si="75">AX53</f>
        <v>0</v>
      </c>
      <c r="AY54" s="3">
        <f>IF(OR(Bh="nein",$AX$11+(AW53-1)*abh&gt;L_T),0,AY52)</f>
        <v>0</v>
      </c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>
      <c r="A55" s="12"/>
      <c r="J55" s="28"/>
      <c r="AH55" s="3">
        <v>23</v>
      </c>
      <c r="AI55" s="6">
        <v>0</v>
      </c>
      <c r="AJ55" s="6">
        <f>IF(AJ53-ar&lt;0,0,AJ53-ar)</f>
        <v>0</v>
      </c>
      <c r="AK55" s="2"/>
      <c r="AL55" s="3">
        <v>23</v>
      </c>
      <c r="AM55" s="6">
        <v>0</v>
      </c>
      <c r="AN55" s="6">
        <f>AN53-X27</f>
        <v>0</v>
      </c>
      <c r="AP55" s="3">
        <v>23</v>
      </c>
      <c r="AQ55" s="6">
        <f>AQ53+X17</f>
        <v>11</v>
      </c>
      <c r="AR55" s="3">
        <v>0</v>
      </c>
      <c r="AT55" s="3">
        <v>23</v>
      </c>
      <c r="AU55" s="3">
        <f>IF(OR(Bh="nein",$AU$11+(AT55-1)*abh&gt;L_T),0,AU53+abh)</f>
        <v>0</v>
      </c>
      <c r="AV55" s="3">
        <f>IF(OR(Bh="nein",$AU$11+(AT55-1)*abh&gt;L_T),0,AV53)</f>
        <v>0</v>
      </c>
      <c r="AW55" s="3">
        <v>23</v>
      </c>
      <c r="AX55" s="3">
        <f>IF(OR(Bh="nein",$AX$11+(AW55-1)*abh&gt;L_T),0,AU53+abh)</f>
        <v>0</v>
      </c>
      <c r="AY55" s="3">
        <f>IF(OR(Bh="nein",$AX$11+(AW55-1)*abh&gt;L_T),0,AY53)</f>
        <v>0</v>
      </c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>
      <c r="A56" s="12"/>
      <c r="B56" s="24" t="s">
        <v>72</v>
      </c>
      <c r="C56" s="47">
        <f>C54*C49/1.3</f>
        <v>578.31164039628288</v>
      </c>
      <c r="D56" s="2" t="s">
        <v>84</v>
      </c>
      <c r="J56" s="28"/>
      <c r="AH56" s="2"/>
      <c r="AI56" s="6">
        <f>L_T</f>
        <v>11</v>
      </c>
      <c r="AJ56" s="6">
        <f t="shared" ref="AJ56" si="76">AJ55</f>
        <v>0</v>
      </c>
      <c r="AK56" s="2"/>
      <c r="AL56" s="2"/>
      <c r="AM56" s="6">
        <f>L_T</f>
        <v>11</v>
      </c>
      <c r="AN56" s="3">
        <f t="shared" si="45"/>
        <v>0</v>
      </c>
      <c r="AP56" s="3"/>
      <c r="AQ56" s="6">
        <f>AQ55</f>
        <v>11</v>
      </c>
      <c r="AR56" s="3">
        <f>H_T</f>
        <v>4.75</v>
      </c>
      <c r="AU56" s="3">
        <f t="shared" ref="AU56" si="77">AU55</f>
        <v>0</v>
      </c>
      <c r="AV56" s="3">
        <f>IF(OR(Bh="nein",$AU$11+(AT55-1)*abh&gt;L_T),0,AV54)</f>
        <v>0</v>
      </c>
      <c r="AW56" s="3"/>
      <c r="AX56" s="3">
        <f t="shared" ref="AX56" si="78">AX55</f>
        <v>0</v>
      </c>
      <c r="AY56" s="3">
        <f>IF(OR(Bh="nein",$AX$11+(AW55-1)*abh&gt;L_T),0,AY54)</f>
        <v>0</v>
      </c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>
      <c r="A57" s="12"/>
      <c r="J57" s="28"/>
      <c r="AH57" s="3">
        <v>24</v>
      </c>
      <c r="AI57" s="6">
        <v>0</v>
      </c>
      <c r="AJ57" s="6">
        <f>IF(AJ55-ar&lt;0,0,AJ55-ar)</f>
        <v>0</v>
      </c>
      <c r="AK57" s="2"/>
      <c r="AL57" s="3">
        <v>24</v>
      </c>
      <c r="AM57" s="6">
        <v>0</v>
      </c>
      <c r="AN57" s="6">
        <f>AN55-Y27</f>
        <v>0</v>
      </c>
      <c r="AP57" s="3">
        <v>24</v>
      </c>
      <c r="AQ57" s="6">
        <f>AQ55+Y17</f>
        <v>11</v>
      </c>
      <c r="AR57" s="3">
        <v>0</v>
      </c>
      <c r="AT57" s="3">
        <v>24</v>
      </c>
      <c r="AU57" s="3">
        <f>IF(OR(Bh="nein",$AU$11+(AT57-1)*abh&gt;L_T),0,AU55+abh)</f>
        <v>0</v>
      </c>
      <c r="AV57" s="3">
        <f>IF(OR(Bh="nein",$AU$11+(AT57-1)*abh&gt;L_T),0,AV55)</f>
        <v>0</v>
      </c>
      <c r="AW57" s="3">
        <v>24</v>
      </c>
      <c r="AX57" s="3">
        <f>IF(OR(Bh="nein",$AX$11+(AW57-1)*abh&gt;L_T),0,AU55+abh)</f>
        <v>0</v>
      </c>
      <c r="AY57" s="3">
        <f>IF(OR(Bh="nein",$AX$11+(AW57-1)*abh&gt;L_T),0,AY55)</f>
        <v>0</v>
      </c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>
      <c r="A58" s="12"/>
      <c r="B58" s="3" t="s">
        <v>73</v>
      </c>
      <c r="C58" s="48">
        <f>SQRT(rmean_pl*rmean_H)</f>
        <v>506.16202939375057</v>
      </c>
      <c r="D58" s="49" t="s">
        <v>74</v>
      </c>
      <c r="J58" s="28"/>
      <c r="AH58" s="2"/>
      <c r="AI58" s="6">
        <f>L_T</f>
        <v>11</v>
      </c>
      <c r="AJ58" s="6">
        <f t="shared" ref="AJ58:AJ60" si="79">AJ57</f>
        <v>0</v>
      </c>
      <c r="AK58" s="2"/>
      <c r="AL58" s="2"/>
      <c r="AM58" s="6">
        <f>L_T</f>
        <v>11</v>
      </c>
      <c r="AN58" s="3">
        <f t="shared" si="45"/>
        <v>0</v>
      </c>
      <c r="AP58" s="3"/>
      <c r="AQ58" s="6">
        <f>AQ57</f>
        <v>11</v>
      </c>
      <c r="AR58" s="3">
        <f>H_T</f>
        <v>4.75</v>
      </c>
      <c r="AU58" s="3">
        <f t="shared" ref="AU58" si="80">AU57</f>
        <v>0</v>
      </c>
      <c r="AV58" s="3">
        <f>IF(OR(Bh="nein",$AU$11+(AT57-1)*abh&gt;L_T),0,AV56)</f>
        <v>0</v>
      </c>
      <c r="AW58" s="3"/>
      <c r="AX58" s="3">
        <f t="shared" ref="AX58" si="81">AX57</f>
        <v>0</v>
      </c>
      <c r="AY58" s="3">
        <f>IF(OR(Bh="nein",$AX$11+(AW57-1)*abh&gt;L_T),0,AY56)</f>
        <v>0</v>
      </c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>
      <c r="A59" s="17"/>
      <c r="B59" s="50" t="s">
        <v>75</v>
      </c>
      <c r="C59" s="51">
        <f>IF(Bemessung!F6="Klammern",2*C58^1.5*C36^0.8/80,C58^1.5*C36^0.8/30)</f>
        <v>455.60906542231152</v>
      </c>
      <c r="D59" s="52" t="s">
        <v>1</v>
      </c>
      <c r="E59" s="35"/>
      <c r="F59" s="35"/>
      <c r="G59" s="35"/>
      <c r="H59" s="35"/>
      <c r="I59" s="35"/>
      <c r="J59" s="53"/>
      <c r="AH59" s="3">
        <v>25</v>
      </c>
      <c r="AI59" s="6">
        <v>0</v>
      </c>
      <c r="AJ59" s="6">
        <f>IF(AJ57-ar&lt;0,0,AJ57-ar)</f>
        <v>0</v>
      </c>
      <c r="AK59" s="2"/>
      <c r="AL59" s="3">
        <v>25</v>
      </c>
      <c r="AM59" s="6">
        <v>0</v>
      </c>
      <c r="AN59" s="6">
        <f>AN57-Z27</f>
        <v>0</v>
      </c>
      <c r="AP59" s="3">
        <v>25</v>
      </c>
      <c r="AQ59" s="6">
        <f>AQ57+Z17</f>
        <v>11</v>
      </c>
      <c r="AR59" s="3">
        <v>0</v>
      </c>
      <c r="AT59" s="3">
        <v>25</v>
      </c>
      <c r="AU59" s="3">
        <f>IF(OR(Bh="nein",$AU$11+(AT59-1)*abh&gt;L_T),0,AU57+abh)</f>
        <v>0</v>
      </c>
      <c r="AV59" s="3">
        <f>IF(OR(Bh="nein",$AU$11+(AT59-1)*abh&gt;L_T),0,AV57)</f>
        <v>0</v>
      </c>
      <c r="AW59" s="3">
        <v>25</v>
      </c>
      <c r="AX59" s="3">
        <f>IF(OR(Bh="nein",$AX$11+(AW59-1)*abh&gt;L_T),0,AU57+abh)</f>
        <v>0</v>
      </c>
      <c r="AY59" s="3">
        <f>IF(OR(Bh="nein",$AX$11+(AW59-1)*abh&gt;L_T),0,AY57)</f>
        <v>0</v>
      </c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>
      <c r="AH60" s="2"/>
      <c r="AI60" s="6">
        <f>L_T</f>
        <v>11</v>
      </c>
      <c r="AJ60" s="6">
        <f t="shared" si="79"/>
        <v>0</v>
      </c>
      <c r="AK60" s="2"/>
      <c r="AL60" s="2"/>
      <c r="AM60" s="6">
        <f>L_T</f>
        <v>11</v>
      </c>
      <c r="AN60" s="3">
        <f t="shared" si="45"/>
        <v>0</v>
      </c>
      <c r="AP60" s="3"/>
      <c r="AQ60" s="6">
        <f>AQ59</f>
        <v>11</v>
      </c>
      <c r="AR60" s="3">
        <f>H_T</f>
        <v>4.75</v>
      </c>
      <c r="AU60" s="3">
        <f t="shared" ref="AU60" si="82">AU59</f>
        <v>0</v>
      </c>
      <c r="AV60" s="3">
        <f>IF(OR(Bh="nein",$AU$11+(AT59-1)*abh&gt;L_T),0,AV58)</f>
        <v>0</v>
      </c>
      <c r="AW60" s="3"/>
      <c r="AX60" s="3">
        <f t="shared" ref="AX60" si="83">AX59</f>
        <v>0</v>
      </c>
      <c r="AY60" s="3">
        <f>IF(OR(Bh="nein",$AX$11+(AW59-1)*abh&gt;L_T),0,AY58)</f>
        <v>0</v>
      </c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>
      <c r="AK61" s="6"/>
      <c r="AL61" s="6"/>
      <c r="AM61" s="2"/>
      <c r="AN61" s="3">
        <v>26</v>
      </c>
      <c r="AO61" s="6">
        <v>0</v>
      </c>
      <c r="AP61" s="6">
        <f>AN59-AA27</f>
        <v>0</v>
      </c>
      <c r="AQ61" s="3"/>
      <c r="AR61" s="3">
        <v>26</v>
      </c>
      <c r="AS61" s="6">
        <f>AQ59+AA17</f>
        <v>11</v>
      </c>
      <c r="AT61" s="3">
        <v>0</v>
      </c>
      <c r="AU61" s="2"/>
      <c r="AV61" s="3">
        <v>26</v>
      </c>
      <c r="AW61" s="3">
        <f>IF(OR(Bh="nein",$AU$11+(AV61-1)*abh&gt;L_T),0,AU59+abh)</f>
        <v>0</v>
      </c>
      <c r="AX61" s="3">
        <f>IF(OR(Bh="nein",$AU$11+(AV61-1)*abh&gt;L_T),0,AV59)</f>
        <v>0</v>
      </c>
      <c r="AY61" s="3">
        <v>26</v>
      </c>
      <c r="AZ61" s="3">
        <f>IF(OR(Bh="nein",$AX$11+(AY61-1)*abh&gt;L_T),0,AU59+abh)</f>
        <v>0</v>
      </c>
      <c r="BA61" s="3">
        <f>IF(OR(Bh="nein",$AX$11+(AY61-1)*abh&gt;L_T),0,AY59)</f>
        <v>0</v>
      </c>
      <c r="BN61" s="3"/>
      <c r="BO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>
      <c r="AJ62" s="2"/>
      <c r="AK62" s="6"/>
      <c r="AL62" s="6"/>
      <c r="AM62" s="2"/>
      <c r="AO62" s="6">
        <f>L_T</f>
        <v>11</v>
      </c>
      <c r="AP62" s="3">
        <f>AP61</f>
        <v>0</v>
      </c>
      <c r="AQ62" s="3"/>
      <c r="AR62" s="3"/>
      <c r="AS62" s="6">
        <f>AS61</f>
        <v>11</v>
      </c>
      <c r="AT62" s="3">
        <f>H_T</f>
        <v>4.75</v>
      </c>
      <c r="AU62" s="2"/>
      <c r="AW62" s="3">
        <f t="shared" ref="AW62" si="84">AW61</f>
        <v>0</v>
      </c>
      <c r="AX62" s="3">
        <f>IF(OR(Bh="nein",$AU$11+(AV61-1)*abh&gt;L_T),0,AV60)</f>
        <v>0</v>
      </c>
      <c r="AY62" s="3"/>
      <c r="AZ62" s="3">
        <f t="shared" ref="AZ62" si="85">AZ61</f>
        <v>0</v>
      </c>
      <c r="BA62" s="3">
        <f>IF(OR(Bh="nein",$AX$11+(AY61-1)*abh&gt;L_T),0,AY60)</f>
        <v>0</v>
      </c>
      <c r="BN62" s="3"/>
      <c r="BO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>
      <c r="AH63" s="6"/>
      <c r="AK63" s="6"/>
      <c r="AN63" s="6"/>
      <c r="AP63" s="3"/>
      <c r="AQ63" s="6"/>
      <c r="AR63" s="3"/>
      <c r="AS63" s="3"/>
      <c r="AT63" s="6"/>
      <c r="AW63" s="6"/>
      <c r="AX63" s="3"/>
      <c r="AY63" s="3"/>
      <c r="AZ63" s="6"/>
      <c r="BA63" s="3"/>
      <c r="BB63" s="3"/>
      <c r="BC63" s="6"/>
      <c r="BD63" s="3"/>
      <c r="BE63" s="3"/>
      <c r="BF63" s="6"/>
      <c r="BG63" s="3"/>
      <c r="BH63" s="3"/>
      <c r="BI63" s="6"/>
      <c r="BJ63" s="3"/>
      <c r="BK63" s="3"/>
      <c r="BL63" s="6"/>
      <c r="BM63" s="3"/>
      <c r="BN63" s="3"/>
      <c r="BO63" s="6"/>
      <c r="BP63" s="3"/>
      <c r="BQ63" s="3"/>
      <c r="BR63" s="6"/>
      <c r="BS63" s="3"/>
      <c r="BT63" s="3"/>
      <c r="BU63" s="6"/>
      <c r="BV63" s="3"/>
      <c r="BW63" s="3"/>
      <c r="BX63" s="6"/>
      <c r="BY63" s="3"/>
      <c r="BZ63" s="3"/>
      <c r="CA63" s="6"/>
      <c r="CC63" s="3"/>
    </row>
    <row r="65" spans="2:81">
      <c r="E65" s="3" t="s">
        <v>205</v>
      </c>
      <c r="F65" s="6">
        <f>MAX(H65,K65,N65,Q65,T65,W65,Z65,AC65,AF65,AI65,AL65,AO65,AR65,AU65,AX65,BA65,BD65,BG65,BJ65,BM65,BP65,BS65,BV65,BY65,CB65)</f>
        <v>1</v>
      </c>
      <c r="G65" s="38"/>
      <c r="H65" s="98">
        <f>IF(H77="","",H80)</f>
        <v>1</v>
      </c>
      <c r="I65" s="11"/>
      <c r="J65" s="38"/>
      <c r="K65" s="98" t="str">
        <f>IF(K77="","",K80)</f>
        <v/>
      </c>
      <c r="L65" s="11"/>
      <c r="M65" s="38"/>
      <c r="N65" s="98" t="str">
        <f>IF(N77="","",N80)</f>
        <v/>
      </c>
      <c r="O65" s="11"/>
      <c r="P65" s="38"/>
      <c r="Q65" s="98" t="str">
        <f>IF(Q77="","",Q80)</f>
        <v/>
      </c>
      <c r="R65" s="11"/>
      <c r="S65" s="38"/>
      <c r="T65" s="98" t="str">
        <f>IF(T77="","",T80)</f>
        <v/>
      </c>
      <c r="U65" s="11"/>
      <c r="V65" s="38"/>
      <c r="W65" s="98" t="str">
        <f>IF(W77="","",W80)</f>
        <v/>
      </c>
      <c r="X65" s="11"/>
      <c r="Y65" s="38"/>
      <c r="Z65" s="98" t="str">
        <f>IF(Z77="","",Z80)</f>
        <v/>
      </c>
      <c r="AA65" s="11"/>
      <c r="AB65" s="38"/>
      <c r="AC65" s="98" t="str">
        <f>IF(AC77="","",AC80)</f>
        <v/>
      </c>
      <c r="AD65" s="11"/>
      <c r="AE65" s="38"/>
      <c r="AF65" s="98" t="str">
        <f>IF(AF77="","",AF80)</f>
        <v/>
      </c>
      <c r="AG65" s="11"/>
      <c r="AH65" s="38"/>
      <c r="AI65" s="98" t="str">
        <f>IF(AI77="","",AI80)</f>
        <v/>
      </c>
      <c r="AJ65" s="11"/>
      <c r="AK65" s="38"/>
      <c r="AL65" s="98" t="str">
        <f>IF(AL77="","",AL80)</f>
        <v/>
      </c>
      <c r="AM65" s="11"/>
      <c r="AN65" s="38"/>
      <c r="AO65" s="98" t="str">
        <f>IF(AO77="","",AO80)</f>
        <v/>
      </c>
      <c r="AP65" s="11"/>
      <c r="AQ65" s="38"/>
      <c r="AR65" s="98" t="str">
        <f>IF(AR77="","",AR80)</f>
        <v/>
      </c>
      <c r="AS65" s="11"/>
      <c r="AT65" s="38"/>
      <c r="AU65" s="98" t="str">
        <f>IF(AU77="","",AU80)</f>
        <v/>
      </c>
      <c r="AV65" s="11"/>
      <c r="AW65" s="38"/>
      <c r="AX65" s="98" t="str">
        <f>IF(AX77="","",AX80)</f>
        <v/>
      </c>
      <c r="AY65" s="11"/>
      <c r="AZ65" s="38"/>
      <c r="BA65" s="98" t="str">
        <f>IF(BA77="","",BA80)</f>
        <v/>
      </c>
      <c r="BB65" s="11"/>
      <c r="BC65" s="38"/>
      <c r="BD65" s="98" t="str">
        <f>IF(BD77="","",BD80)</f>
        <v/>
      </c>
      <c r="BE65" s="11"/>
      <c r="BF65" s="38"/>
      <c r="BG65" s="98" t="str">
        <f>IF(BG77="","",BG80)</f>
        <v/>
      </c>
      <c r="BH65" s="11"/>
      <c r="BI65" s="38"/>
      <c r="BJ65" s="98" t="str">
        <f>IF(BJ77="","",BJ80)</f>
        <v/>
      </c>
      <c r="BK65" s="11"/>
      <c r="BL65" s="38"/>
      <c r="BM65" s="98" t="str">
        <f>IF(BM77="","",BM80)</f>
        <v/>
      </c>
      <c r="BN65" s="11"/>
      <c r="BO65" s="38"/>
      <c r="BP65" s="98" t="str">
        <f>IF(BP77="","",BP80)</f>
        <v/>
      </c>
      <c r="BQ65" s="11"/>
      <c r="BR65" s="38"/>
      <c r="BS65" s="98" t="str">
        <f>IF(BS77="","",BS80)</f>
        <v/>
      </c>
      <c r="BT65" s="11"/>
      <c r="BU65" s="38"/>
      <c r="BV65" s="98" t="str">
        <f>IF(BV77="","",BV80)</f>
        <v/>
      </c>
      <c r="BW65" s="11"/>
      <c r="BX65" s="38"/>
      <c r="BY65" s="98" t="str">
        <f>IF(BY77="","",BY80)</f>
        <v/>
      </c>
      <c r="BZ65" s="11"/>
      <c r="CA65" s="38"/>
      <c r="CB65" s="98" t="str">
        <f>IF(CB77="","",CB80)</f>
        <v/>
      </c>
      <c r="CC65" s="11"/>
    </row>
    <row r="66" spans="2:81">
      <c r="E66" s="3" t="s">
        <v>206</v>
      </c>
      <c r="F66" s="6">
        <f>MAX(G66,J66,M66,P66,S66,V66,Y66,AB66,AE66,AH66,AK66,AN66,AQ66,AT66,AW66,AZ66,BC66,BF66,BI66,BL66,BO66,BR66,BU66,BX66,CA66)</f>
        <v>0</v>
      </c>
      <c r="G66" s="56">
        <f>IF(H77="","",G83)</f>
        <v>0</v>
      </c>
      <c r="H66" s="6"/>
      <c r="I66" s="13"/>
      <c r="J66" s="56" t="str">
        <f>IF(K77="","",J83)</f>
        <v/>
      </c>
      <c r="K66" s="6"/>
      <c r="L66" s="13"/>
      <c r="M66" s="56" t="str">
        <f>IF(N77="","",M83)</f>
        <v/>
      </c>
      <c r="N66" s="6"/>
      <c r="O66" s="13"/>
      <c r="P66" s="56" t="str">
        <f>IF(Q77="","",P83)</f>
        <v/>
      </c>
      <c r="Q66" s="6"/>
      <c r="R66" s="13"/>
      <c r="S66" s="56" t="str">
        <f>IF(T77="","",S83)</f>
        <v/>
      </c>
      <c r="T66" s="6"/>
      <c r="U66" s="13"/>
      <c r="V66" s="56" t="str">
        <f>IF(W77="","",V83)</f>
        <v/>
      </c>
      <c r="W66" s="6"/>
      <c r="X66" s="13"/>
      <c r="Y66" s="56" t="str">
        <f>IF(Z77="","",Y83)</f>
        <v/>
      </c>
      <c r="Z66" s="6"/>
      <c r="AA66" s="13"/>
      <c r="AB66" s="56" t="str">
        <f>IF(AC77="","",AB83)</f>
        <v/>
      </c>
      <c r="AC66" s="6"/>
      <c r="AD66" s="13"/>
      <c r="AE66" s="56" t="str">
        <f>IF(AF77="","",AE83)</f>
        <v/>
      </c>
      <c r="AF66" s="6"/>
      <c r="AG66" s="13"/>
      <c r="AH66" s="56" t="str">
        <f>IF(AI77="","",AH83)</f>
        <v/>
      </c>
      <c r="AI66" s="6"/>
      <c r="AJ66" s="13"/>
      <c r="AK66" s="56" t="str">
        <f>IF(AL77="","",AK83)</f>
        <v/>
      </c>
      <c r="AL66" s="6"/>
      <c r="AM66" s="13"/>
      <c r="AN66" s="56" t="str">
        <f>IF(AO77="","",AN83)</f>
        <v/>
      </c>
      <c r="AO66" s="6"/>
      <c r="AP66" s="13"/>
      <c r="AQ66" s="56" t="str">
        <f>IF(AR77="","",AQ83)</f>
        <v/>
      </c>
      <c r="AR66" s="6"/>
      <c r="AS66" s="13"/>
      <c r="AT66" s="56" t="str">
        <f>IF(AU77="","",AT83)</f>
        <v/>
      </c>
      <c r="AU66" s="6"/>
      <c r="AV66" s="13"/>
      <c r="AW66" s="56" t="str">
        <f>IF(AX77="","",AW83)</f>
        <v/>
      </c>
      <c r="AX66" s="6"/>
      <c r="AY66" s="13"/>
      <c r="AZ66" s="56" t="str">
        <f>IF(BA77="","",AZ83)</f>
        <v/>
      </c>
      <c r="BA66" s="6"/>
      <c r="BB66" s="13"/>
      <c r="BC66" s="56" t="str">
        <f>IF(BD77="","",BC83)</f>
        <v/>
      </c>
      <c r="BD66" s="6"/>
      <c r="BE66" s="13"/>
      <c r="BF66" s="56" t="str">
        <f>IF(BG77="","",BF83)</f>
        <v/>
      </c>
      <c r="BG66" s="6"/>
      <c r="BH66" s="13"/>
      <c r="BI66" s="56" t="str">
        <f>IF(BJ77="","",BI83)</f>
        <v/>
      </c>
      <c r="BJ66" s="6"/>
      <c r="BK66" s="13"/>
      <c r="BL66" s="56" t="str">
        <f>IF(BM77="","",BL83)</f>
        <v/>
      </c>
      <c r="BM66" s="6"/>
      <c r="BN66" s="13"/>
      <c r="BO66" s="56" t="str">
        <f>IF(BP77="","",BO83)</f>
        <v/>
      </c>
      <c r="BP66" s="6"/>
      <c r="BQ66" s="13"/>
      <c r="BR66" s="56" t="str">
        <f>IF(BS77="","",BR83)</f>
        <v/>
      </c>
      <c r="BS66" s="6"/>
      <c r="BT66" s="13"/>
      <c r="BU66" s="56" t="str">
        <f>IF(BV77="","",BU83)</f>
        <v/>
      </c>
      <c r="BV66" s="6"/>
      <c r="BW66" s="13"/>
      <c r="BX66" s="56" t="str">
        <f>IF(BY77="","",BX83)</f>
        <v/>
      </c>
      <c r="BY66" s="6"/>
      <c r="BZ66" s="13"/>
      <c r="CA66" s="56" t="str">
        <f>IF(CB77="","",CA83)</f>
        <v/>
      </c>
      <c r="CB66" s="6"/>
      <c r="CC66" s="13"/>
    </row>
    <row r="67" spans="2:81">
      <c r="E67" s="3" t="s">
        <v>203</v>
      </c>
      <c r="F67" s="31">
        <f>MAX(G67,J67,M67,P67,S67,V67,Y67,AB67,AE67,AH67,AK67,AN67,AQ67,AT67,AW67,AZ67,BC67,BF67,BI67,BL67,BO67,BR67,BU67,BX67,CA67)</f>
        <v>22</v>
      </c>
      <c r="G67" s="116">
        <f>IF(H77="","",G82)</f>
        <v>22</v>
      </c>
      <c r="I67" s="13"/>
      <c r="J67" s="104" t="str">
        <f>IF(K77="","",J82)</f>
        <v/>
      </c>
      <c r="L67" s="13"/>
      <c r="M67" s="104" t="str">
        <f>IF(N77="","",M82)</f>
        <v/>
      </c>
      <c r="N67" s="2"/>
      <c r="O67" s="13"/>
      <c r="P67" s="104" t="str">
        <f>IF(Q77="","",P82)</f>
        <v/>
      </c>
      <c r="Q67" s="2"/>
      <c r="R67" s="13"/>
      <c r="S67" s="104" t="str">
        <f>IF(T77="","",S82)</f>
        <v/>
      </c>
      <c r="T67" s="2"/>
      <c r="U67" s="13"/>
      <c r="V67" s="104" t="str">
        <f>IF(W77="","",V82)</f>
        <v/>
      </c>
      <c r="W67" s="2"/>
      <c r="X67" s="13"/>
      <c r="Y67" s="104" t="str">
        <f>IF(Z77="","",Y82)</f>
        <v/>
      </c>
      <c r="Z67" s="2"/>
      <c r="AA67" s="13"/>
      <c r="AB67" s="104" t="str">
        <f>IF(AC77="","",AB82)</f>
        <v/>
      </c>
      <c r="AC67" s="2"/>
      <c r="AD67" s="13"/>
      <c r="AE67" s="104" t="str">
        <f>IF(AF77="","",AE82)</f>
        <v/>
      </c>
      <c r="AF67" s="2"/>
      <c r="AG67" s="13"/>
      <c r="AH67" s="104" t="str">
        <f>IF(AI77="","",AH82)</f>
        <v/>
      </c>
      <c r="AI67" s="2"/>
      <c r="AJ67" s="13"/>
      <c r="AK67" s="104" t="str">
        <f>IF(AL77="","",AK82)</f>
        <v/>
      </c>
      <c r="AL67" s="2"/>
      <c r="AM67" s="13"/>
      <c r="AN67" s="104" t="str">
        <f>IF(AO77="","",AN82)</f>
        <v/>
      </c>
      <c r="AO67" s="2"/>
      <c r="AP67" s="13"/>
      <c r="AQ67" s="104" t="str">
        <f>IF(AR77="","",AQ82)</f>
        <v/>
      </c>
      <c r="AS67" s="13"/>
      <c r="AT67" s="104" t="str">
        <f>IF(AU77="","",AT82)</f>
        <v/>
      </c>
      <c r="AU67" s="2"/>
      <c r="AV67" s="13"/>
      <c r="AW67" s="104" t="str">
        <f>IF(AX77="","",AW82)</f>
        <v/>
      </c>
      <c r="AY67" s="13"/>
      <c r="AZ67" s="104" t="str">
        <f>IF(BA77="","",AZ82)</f>
        <v/>
      </c>
      <c r="BB67" s="13"/>
      <c r="BC67" s="104" t="str">
        <f>IF(BD77="","",BC82)</f>
        <v/>
      </c>
      <c r="BE67" s="13"/>
      <c r="BF67" s="104" t="str">
        <f>IF(BG77="","",BF82)</f>
        <v/>
      </c>
      <c r="BH67" s="13"/>
      <c r="BI67" s="104" t="str">
        <f>IF(BJ77="","",BI82)</f>
        <v/>
      </c>
      <c r="BK67" s="13"/>
      <c r="BL67" s="104" t="str">
        <f>IF(BM77="","",BL82)</f>
        <v/>
      </c>
      <c r="BN67" s="13"/>
      <c r="BO67" s="104" t="str">
        <f>IF(BP77="","",BO82)</f>
        <v/>
      </c>
      <c r="BQ67" s="13"/>
      <c r="BR67" s="104" t="str">
        <f>IF(BS77="","",BR82)</f>
        <v/>
      </c>
      <c r="BT67" s="13"/>
      <c r="BU67" s="104" t="str">
        <f>IF(BV77="","",BU82)</f>
        <v/>
      </c>
      <c r="BW67" s="13"/>
      <c r="BX67" s="104" t="str">
        <f>IF(BY77="","",BX82)</f>
        <v/>
      </c>
      <c r="BZ67" s="13"/>
      <c r="CA67" s="104" t="str">
        <f>IF(CB77="","",CA82)</f>
        <v/>
      </c>
      <c r="CC67" s="13"/>
    </row>
    <row r="68" spans="2:81">
      <c r="E68" s="3" t="s">
        <v>212</v>
      </c>
      <c r="F68" s="6">
        <f>MAX(H68,K68,N68,Q68,T68,W68,Z68,AC68,AF68,AI68,AL68,AO68,AR68,AU68,AX68,BA68,BD68,BG68,BJ68,BM68,BP68,BS68,BV68,BY68,CB68)</f>
        <v>20</v>
      </c>
      <c r="G68" s="104"/>
      <c r="H68" s="6">
        <f>IF(H77="","",H82)</f>
        <v>20</v>
      </c>
      <c r="I68" s="13"/>
      <c r="J68" s="104"/>
      <c r="K68" s="6" t="str">
        <f>IF(K77="","",K82)</f>
        <v/>
      </c>
      <c r="L68" s="13"/>
      <c r="M68" s="104"/>
      <c r="N68" s="6" t="str">
        <f>IF(N77="","",N82)</f>
        <v/>
      </c>
      <c r="O68" s="13"/>
      <c r="P68" s="104"/>
      <c r="Q68" s="6" t="str">
        <f>IF(Q77="","",Q82)</f>
        <v/>
      </c>
      <c r="R68" s="13"/>
      <c r="S68" s="104"/>
      <c r="T68" s="6" t="str">
        <f>IF(T77="","",T82)</f>
        <v/>
      </c>
      <c r="U68" s="13"/>
      <c r="V68" s="104"/>
      <c r="W68" s="6" t="str">
        <f>IF(W77="","",W82)</f>
        <v/>
      </c>
      <c r="X68" s="13"/>
      <c r="Y68" s="104"/>
      <c r="Z68" s="6" t="str">
        <f>IF(Z77="","",Z82)</f>
        <v/>
      </c>
      <c r="AA68" s="13"/>
      <c r="AB68" s="104"/>
      <c r="AC68" s="6" t="str">
        <f>IF(AC77="","",AC82)</f>
        <v/>
      </c>
      <c r="AD68" s="13"/>
      <c r="AE68" s="104"/>
      <c r="AF68" s="6" t="str">
        <f>IF(AF77="","",AF82)</f>
        <v/>
      </c>
      <c r="AG68" s="13"/>
      <c r="AH68" s="104"/>
      <c r="AI68" s="6" t="str">
        <f>IF(AI77="","",AI82)</f>
        <v/>
      </c>
      <c r="AJ68" s="13"/>
      <c r="AK68" s="104"/>
      <c r="AL68" s="6" t="str">
        <f>IF(AL77="","",AL82)</f>
        <v/>
      </c>
      <c r="AM68" s="13"/>
      <c r="AN68" s="104"/>
      <c r="AO68" s="6" t="str">
        <f>IF(AO77="","",AO82)</f>
        <v/>
      </c>
      <c r="AP68" s="13"/>
      <c r="AQ68" s="104"/>
      <c r="AR68" s="6" t="str">
        <f>IF(AR77="","",AR82)</f>
        <v/>
      </c>
      <c r="AS68" s="13"/>
      <c r="AT68" s="104"/>
      <c r="AU68" s="6" t="str">
        <f>IF(AU77="","",AU82)</f>
        <v/>
      </c>
      <c r="AV68" s="13"/>
      <c r="AW68" s="104"/>
      <c r="AX68" s="6" t="str">
        <f>IF(AX77="","",AX82)</f>
        <v/>
      </c>
      <c r="AY68" s="13"/>
      <c r="AZ68" s="104"/>
      <c r="BA68" s="6" t="str">
        <f>IF(BA77="","",BA82)</f>
        <v/>
      </c>
      <c r="BB68" s="13"/>
      <c r="BC68" s="104"/>
      <c r="BD68" s="6" t="str">
        <f>IF(BD77="","",BD82)</f>
        <v/>
      </c>
      <c r="BE68" s="13"/>
      <c r="BF68" s="104"/>
      <c r="BG68" s="6" t="str">
        <f>IF(BG77="","",BG82)</f>
        <v/>
      </c>
      <c r="BH68" s="13"/>
      <c r="BI68" s="104"/>
      <c r="BJ68" s="6" t="str">
        <f>IF(BJ77="","",BJ82)</f>
        <v/>
      </c>
      <c r="BK68" s="13"/>
      <c r="BL68" s="104"/>
      <c r="BM68" s="6" t="str">
        <f>IF(BM77="","",BM82)</f>
        <v/>
      </c>
      <c r="BN68" s="13"/>
      <c r="BO68" s="104"/>
      <c r="BP68" s="6" t="str">
        <f>IF(BP77="","",BP82)</f>
        <v/>
      </c>
      <c r="BQ68" s="13"/>
      <c r="BR68" s="104"/>
      <c r="BS68" s="6" t="str">
        <f>IF(BS77="","",BS82)</f>
        <v/>
      </c>
      <c r="BT68" s="13"/>
      <c r="BU68" s="104"/>
      <c r="BV68" s="6" t="str">
        <f>IF(BV77="","",BV82)</f>
        <v/>
      </c>
      <c r="BW68" s="13"/>
      <c r="BX68" s="104"/>
      <c r="BY68" s="6" t="str">
        <f>IF(BY77="","",BY82)</f>
        <v/>
      </c>
      <c r="BZ68" s="13"/>
      <c r="CA68" s="104"/>
      <c r="CB68" s="6" t="str">
        <f>IF(CB77="","",CB82)</f>
        <v/>
      </c>
      <c r="CC68" s="13"/>
    </row>
    <row r="69" spans="2:81">
      <c r="E69" s="3" t="s">
        <v>207</v>
      </c>
      <c r="F69" s="31">
        <f>MAX(I69,L69,O69,R69,U69,X69,AA69,AD69,AG69,AJ69,AM69,AP69,AS69,AV69,AY69,BB69,BE69,BH69,BK69,BN69,BQ69,BT69,BW69,BZ69,CC69)</f>
        <v>1.5</v>
      </c>
      <c r="G69" s="12"/>
      <c r="H69" s="103"/>
      <c r="I69" s="16">
        <f>IF(H77="","",I83)</f>
        <v>1.5</v>
      </c>
      <c r="J69" s="12"/>
      <c r="K69" s="103"/>
      <c r="L69" s="16" t="str">
        <f>IF(K77="","",L83)</f>
        <v/>
      </c>
      <c r="M69" s="12"/>
      <c r="N69" s="103"/>
      <c r="O69" s="16" t="str">
        <f>IF(N77="","",O83)</f>
        <v/>
      </c>
      <c r="P69" s="12"/>
      <c r="Q69" s="103"/>
      <c r="R69" s="16" t="str">
        <f>IF(Q77="","",R83)</f>
        <v/>
      </c>
      <c r="S69" s="12"/>
      <c r="T69" s="103"/>
      <c r="U69" s="16" t="str">
        <f>IF(T77="","",U83)</f>
        <v/>
      </c>
      <c r="V69" s="12"/>
      <c r="W69" s="103"/>
      <c r="X69" s="16" t="str">
        <f>IF(W77="","",X83)</f>
        <v/>
      </c>
      <c r="Y69" s="12"/>
      <c r="Z69" s="103"/>
      <c r="AA69" s="16" t="str">
        <f>IF(Z77="","",AA83)</f>
        <v/>
      </c>
      <c r="AB69" s="12"/>
      <c r="AC69" s="103"/>
      <c r="AD69" s="16" t="str">
        <f>IF(AC77="","",AD83)</f>
        <v/>
      </c>
      <c r="AE69" s="12"/>
      <c r="AF69" s="103"/>
      <c r="AG69" s="16" t="str">
        <f>IF(AF77="","",AG83)</f>
        <v/>
      </c>
      <c r="AH69" s="12"/>
      <c r="AI69" s="103"/>
      <c r="AJ69" s="16" t="str">
        <f>IF(AI77="","",AJ83)</f>
        <v/>
      </c>
      <c r="AK69" s="12"/>
      <c r="AL69" s="103"/>
      <c r="AM69" s="16" t="str">
        <f>IF(AL77="","",AM83)</f>
        <v/>
      </c>
      <c r="AN69" s="12"/>
      <c r="AO69" s="103"/>
      <c r="AP69" s="16" t="str">
        <f>IF(AO77="","",AP83)</f>
        <v/>
      </c>
      <c r="AQ69" s="12"/>
      <c r="AR69" s="103"/>
      <c r="AS69" s="16" t="str">
        <f>IF(AR77="","",AS83)</f>
        <v/>
      </c>
      <c r="AT69" s="12"/>
      <c r="AU69" s="103"/>
      <c r="AV69" s="16" t="str">
        <f>IF(AU77="","",AV83)</f>
        <v/>
      </c>
      <c r="AW69" s="12"/>
      <c r="AX69" s="103"/>
      <c r="AY69" s="16" t="str">
        <f>IF(AX77="","",AY83)</f>
        <v/>
      </c>
      <c r="AZ69" s="12"/>
      <c r="BA69" s="103"/>
      <c r="BB69" s="16" t="str">
        <f>IF(BA77="","",BB83)</f>
        <v/>
      </c>
      <c r="BC69" s="12"/>
      <c r="BD69" s="103"/>
      <c r="BE69" s="16" t="str">
        <f>IF(BD77="","",BE83)</f>
        <v/>
      </c>
      <c r="BF69" s="12"/>
      <c r="BG69" s="103"/>
      <c r="BH69" s="16" t="str">
        <f>IF(BG77="","",BH83)</f>
        <v/>
      </c>
      <c r="BI69" s="12"/>
      <c r="BJ69" s="103"/>
      <c r="BK69" s="16" t="str">
        <f>IF(BJ77="","",BK83)</f>
        <v/>
      </c>
      <c r="BL69" s="12"/>
      <c r="BM69" s="103"/>
      <c r="BN69" s="16" t="str">
        <f>IF(BM77="","",BN83)</f>
        <v/>
      </c>
      <c r="BO69" s="12"/>
      <c r="BP69" s="103"/>
      <c r="BQ69" s="16" t="str">
        <f>IF(BP77="","",BQ83)</f>
        <v/>
      </c>
      <c r="BR69" s="12"/>
      <c r="BS69" s="103"/>
      <c r="BT69" s="16" t="str">
        <f>IF(BS77="","",BT83)</f>
        <v/>
      </c>
      <c r="BU69" s="12"/>
      <c r="BV69" s="103"/>
      <c r="BW69" s="16" t="str">
        <f>IF(BV77="","",BW83)</f>
        <v/>
      </c>
      <c r="BX69" s="12"/>
      <c r="BY69" s="103"/>
      <c r="BZ69" s="16" t="str">
        <f>IF(BY77="","",BZ83)</f>
        <v/>
      </c>
      <c r="CA69" s="12"/>
      <c r="CB69" s="103"/>
      <c r="CC69" s="16" t="str">
        <f>IF(CB77="","",CC83)</f>
        <v/>
      </c>
    </row>
    <row r="70" spans="2:81">
      <c r="E70" s="3" t="s">
        <v>204</v>
      </c>
      <c r="F70" s="31">
        <f>MAX(I70,L70,O70,R70,U70,X70,AA70,AD70,AG70,AJ70,AM70,AP70,AS70,AV70,AY70,BB70,BE70,BH70,BK70,BN70,BQ70,BT70,BW70,BZ70,CC70)</f>
        <v>18</v>
      </c>
      <c r="G70" s="17"/>
      <c r="H70" s="35"/>
      <c r="I70" s="37">
        <f>IF(H77="","",I82)</f>
        <v>18</v>
      </c>
      <c r="J70" s="17"/>
      <c r="K70" s="35"/>
      <c r="L70" s="37" t="str">
        <f>IF(K77="","",L82)</f>
        <v/>
      </c>
      <c r="M70" s="17"/>
      <c r="N70" s="35"/>
      <c r="O70" s="37" t="str">
        <f>IF(N77="","",O82)</f>
        <v/>
      </c>
      <c r="P70" s="17"/>
      <c r="Q70" s="35"/>
      <c r="R70" s="37" t="str">
        <f>IF(Q77="","",R82)</f>
        <v/>
      </c>
      <c r="S70" s="17"/>
      <c r="T70" s="35"/>
      <c r="U70" s="37" t="str">
        <f>IF(T77="","",U82)</f>
        <v/>
      </c>
      <c r="V70" s="17"/>
      <c r="W70" s="35"/>
      <c r="X70" s="37" t="str">
        <f>IF(W77="","",X82)</f>
        <v/>
      </c>
      <c r="Y70" s="17"/>
      <c r="Z70" s="35"/>
      <c r="AA70" s="37" t="str">
        <f>IF(Z77="","",AA82)</f>
        <v/>
      </c>
      <c r="AB70" s="17"/>
      <c r="AC70" s="35"/>
      <c r="AD70" s="37" t="str">
        <f>IF(AC77="","",AD82)</f>
        <v/>
      </c>
      <c r="AE70" s="17"/>
      <c r="AF70" s="35"/>
      <c r="AG70" s="37" t="str">
        <f>IF(AF77="","",AG82)</f>
        <v/>
      </c>
      <c r="AH70" s="17"/>
      <c r="AI70" s="35"/>
      <c r="AJ70" s="37" t="str">
        <f>IF(AI77="","",AJ82)</f>
        <v/>
      </c>
      <c r="AK70" s="17"/>
      <c r="AL70" s="35"/>
      <c r="AM70" s="37" t="str">
        <f>IF(AL77="","",AM82)</f>
        <v/>
      </c>
      <c r="AN70" s="17"/>
      <c r="AO70" s="35"/>
      <c r="AP70" s="37" t="str">
        <f>IF(AO77="","",AP82)</f>
        <v/>
      </c>
      <c r="AQ70" s="17"/>
      <c r="AR70" s="35"/>
      <c r="AS70" s="37" t="str">
        <f>IF(AR77="","",AS82)</f>
        <v/>
      </c>
      <c r="AT70" s="17"/>
      <c r="AU70" s="35"/>
      <c r="AV70" s="37" t="str">
        <f>IF(AU77="","",AV82)</f>
        <v/>
      </c>
      <c r="AW70" s="17"/>
      <c r="AX70" s="35"/>
      <c r="AY70" s="37" t="str">
        <f>IF(AX77="","",AY82)</f>
        <v/>
      </c>
      <c r="AZ70" s="17"/>
      <c r="BA70" s="35"/>
      <c r="BB70" s="37" t="str">
        <f>IF(BA77="","",BB82)</f>
        <v/>
      </c>
      <c r="BC70" s="17"/>
      <c r="BD70" s="35"/>
      <c r="BE70" s="37" t="str">
        <f>IF(BD77="","",BE82)</f>
        <v/>
      </c>
      <c r="BF70" s="17"/>
      <c r="BG70" s="35"/>
      <c r="BH70" s="37" t="str">
        <f>IF(BG77="","",BH82)</f>
        <v/>
      </c>
      <c r="BI70" s="17"/>
      <c r="BJ70" s="35"/>
      <c r="BK70" s="37" t="str">
        <f>IF(BJ77="","",BK82)</f>
        <v/>
      </c>
      <c r="BL70" s="17"/>
      <c r="BM70" s="35"/>
      <c r="BN70" s="37" t="str">
        <f>IF(BM77="","",BN82)</f>
        <v/>
      </c>
      <c r="BO70" s="17"/>
      <c r="BP70" s="35"/>
      <c r="BQ70" s="37" t="str">
        <f>IF(BP77="","",BQ82)</f>
        <v/>
      </c>
      <c r="BR70" s="17"/>
      <c r="BS70" s="35"/>
      <c r="BT70" s="37" t="str">
        <f>IF(BS77="","",BT82)</f>
        <v/>
      </c>
      <c r="BU70" s="17"/>
      <c r="BV70" s="35"/>
      <c r="BW70" s="37" t="str">
        <f>IF(BV77="","",BW82)</f>
        <v/>
      </c>
      <c r="BX70" s="17"/>
      <c r="BY70" s="35"/>
      <c r="BZ70" s="37" t="str">
        <f>IF(BY77="","",BZ82)</f>
        <v/>
      </c>
      <c r="CA70" s="17"/>
      <c r="CB70" s="35"/>
      <c r="CC70" s="37" t="str">
        <f>IF(CB77="","",CC82)</f>
        <v/>
      </c>
    </row>
    <row r="71" spans="2:81">
      <c r="D71" s="21" t="s">
        <v>150</v>
      </c>
      <c r="E71" s="122" t="s">
        <v>184</v>
      </c>
      <c r="F71" s="123">
        <f>IF(B86&lt;&gt;"",A86,IF(B97&lt;&gt;"",A97,IF(B108&lt;&gt;"",A108,IF(B119&lt;&gt;"",A119,IF(B130&lt;&gt;"",A130,IF(B141&lt;&gt;"",A141,IF(B152&lt;&gt;"",A152,IF(B163&lt;&gt;"",A163,IF(B174&lt;&gt;"",A174,IF(B185&lt;&gt;"",A185,IF(B196&lt;&gt;"",A196,IF(B207&lt;&gt;"",A207,IF(B218&lt;&gt;"",A218,IF(B229&lt;&gt;"",A229,IF(B240&lt;&gt;"",A240,IF(B251&lt;&gt;"",A251,IF(B262&lt;&gt;"",A262,IF(B273&lt;&gt;"",A273,IF(B284&lt;&gt;"",A284,IF(B295&lt;&gt;"",A295,IF(B306&lt;&gt;"",A306,IF(B317&lt;&gt;"",A317,IF(B328&lt;&gt;"",A328,IF(B339&lt;&gt;"",A339,IF(B350&lt;&gt;"",A350,"")))))))))))))))))))))))))</f>
        <v>2.5</v>
      </c>
      <c r="G71" s="3"/>
      <c r="H71" s="6"/>
      <c r="I71" s="3"/>
      <c r="J71" s="3"/>
      <c r="K71" s="6"/>
      <c r="L71" s="3"/>
      <c r="M71" s="3"/>
      <c r="N71" s="6"/>
      <c r="P71" s="3"/>
      <c r="Q71" s="6"/>
      <c r="T71" s="6"/>
      <c r="W71" s="6"/>
      <c r="Z71" s="6"/>
      <c r="AC71" s="6"/>
      <c r="AF71" s="6"/>
      <c r="AI71" s="6"/>
      <c r="AL71" s="6"/>
      <c r="AO71" s="6"/>
      <c r="AP71" s="3"/>
      <c r="AQ71" s="3"/>
      <c r="AR71" s="6"/>
      <c r="AS71" s="3"/>
      <c r="AU71" s="6"/>
      <c r="AW71" s="3"/>
      <c r="AX71" s="6"/>
      <c r="AY71" s="3"/>
      <c r="AZ71" s="3"/>
      <c r="BA71" s="6"/>
      <c r="BB71" s="3"/>
      <c r="BC71" s="3"/>
      <c r="BD71" s="6"/>
      <c r="BE71" s="3"/>
      <c r="BF71" s="3"/>
      <c r="BG71" s="6"/>
      <c r="BH71" s="3"/>
      <c r="BI71" s="3"/>
      <c r="BJ71" s="6"/>
      <c r="BK71" s="3"/>
      <c r="BL71" s="3"/>
      <c r="BM71" s="6"/>
      <c r="BN71" s="3"/>
      <c r="BO71" s="3"/>
      <c r="BP71" s="6"/>
      <c r="BQ71" s="3"/>
      <c r="BR71" s="3"/>
      <c r="BS71" s="6"/>
      <c r="BT71" s="3"/>
      <c r="BU71" s="3"/>
      <c r="BV71" s="6"/>
      <c r="BW71" s="3"/>
      <c r="BX71" s="3"/>
      <c r="BY71" s="6"/>
      <c r="BZ71" s="3"/>
      <c r="CA71" s="3"/>
      <c r="CB71" s="6"/>
      <c r="CC71" s="3"/>
    </row>
    <row r="72" spans="2:81">
      <c r="E72" s="124" t="s">
        <v>101</v>
      </c>
      <c r="F72" s="125">
        <f>MAX(G72:CC72)</f>
        <v>6</v>
      </c>
      <c r="G72" s="3"/>
      <c r="H72" s="99">
        <f t="shared" ref="H72" si="86">IF(H77="","",IF(H82&gt;0,I89,G89))</f>
        <v>6</v>
      </c>
      <c r="J72" s="3"/>
      <c r="K72" s="99" t="str">
        <f t="shared" ref="K72" si="87">IF(K77="","",IF(K82&gt;0,L89,J89))</f>
        <v/>
      </c>
      <c r="M72" s="3"/>
      <c r="N72" s="99" t="str">
        <f t="shared" ref="N72" si="88">IF(N77="","",IF(N82&gt;0,O89,M89))</f>
        <v/>
      </c>
      <c r="O72" s="2"/>
      <c r="P72" s="3"/>
      <c r="Q72" s="99" t="str">
        <f t="shared" ref="Q72" si="89">IF(Q77="","",IF(Q82&gt;0,R89,P89))</f>
        <v/>
      </c>
      <c r="R72" s="2"/>
      <c r="T72" s="99" t="str">
        <f t="shared" ref="T72" si="90">IF(T77="","",IF(T82&gt;0,U89,S89))</f>
        <v/>
      </c>
      <c r="U72" s="2"/>
      <c r="W72" s="99" t="str">
        <f t="shared" ref="W72" si="91">IF(W77="","",IF(W82&gt;0,X89,V89))</f>
        <v/>
      </c>
      <c r="X72" s="2"/>
      <c r="Z72" s="99" t="str">
        <f t="shared" ref="Z72" si="92">IF(Z77="","",IF(Z82&gt;0,AA89,Y89))</f>
        <v/>
      </c>
      <c r="AA72" s="2"/>
      <c r="AC72" s="99" t="str">
        <f t="shared" ref="AC72" si="93">IF(AC77="","",IF(AC82&gt;0,AD89,AB89))</f>
        <v/>
      </c>
      <c r="AD72" s="2"/>
      <c r="AF72" s="99" t="str">
        <f t="shared" ref="AF72" si="94">IF(AF77="","",IF(AF82&gt;0,AG89,AE89))</f>
        <v/>
      </c>
      <c r="AG72" s="2"/>
      <c r="AI72" s="99" t="str">
        <f t="shared" ref="AI72" si="95">IF(AI77="","",IF(AI82&gt;0,AJ89,AH89))</f>
        <v/>
      </c>
      <c r="AJ72" s="2"/>
      <c r="AL72" s="99" t="str">
        <f t="shared" ref="AL72" si="96">IF(AL77="","",IF(AL82&gt;0,AM89,AK89))</f>
        <v/>
      </c>
      <c r="AM72" s="2"/>
      <c r="AO72" s="99" t="str">
        <f t="shared" ref="AO72" si="97">IF(AO77="","",IF(AO82&gt;0,AP89,AN89))</f>
        <v/>
      </c>
      <c r="AQ72" s="3"/>
      <c r="AR72" s="99" t="str">
        <f t="shared" ref="AR72" si="98">IF(AR77="","",IF(AR82&gt;0,AS89,AQ89))</f>
        <v/>
      </c>
      <c r="AU72" s="99" t="str">
        <f t="shared" ref="AU72" si="99">IF(AU77="","",IF(AU82&gt;0,AV89,AT89))</f>
        <v/>
      </c>
      <c r="AV72" s="2"/>
      <c r="AW72" s="3"/>
      <c r="AX72" s="99" t="str">
        <f t="shared" ref="AX72" si="100">IF(AX77="","",IF(AX82&gt;0,AY89,AW89))</f>
        <v/>
      </c>
      <c r="AZ72" s="3"/>
      <c r="BA72" s="99" t="str">
        <f t="shared" ref="BA72" si="101">IF(BA77="","",IF(BA82&gt;0,BB89,AZ89))</f>
        <v/>
      </c>
      <c r="BC72" s="3"/>
      <c r="BD72" s="99" t="str">
        <f t="shared" ref="BD72" si="102">IF(BD77="","",IF(BD82&gt;0,BE89,BC89))</f>
        <v/>
      </c>
      <c r="BF72" s="3"/>
      <c r="BG72" s="99" t="str">
        <f t="shared" ref="BG72" si="103">IF(BG77="","",IF(BG82&gt;0,BH89,BF89))</f>
        <v/>
      </c>
      <c r="BI72" s="3"/>
      <c r="BJ72" s="99" t="str">
        <f t="shared" ref="BJ72" si="104">IF(BJ77="","",IF(BJ82&gt;0,BK89,BI89))</f>
        <v/>
      </c>
      <c r="BL72" s="3"/>
      <c r="BM72" s="99" t="str">
        <f t="shared" ref="BM72" si="105">IF(BM77="","",IF(BM82&gt;0,BN89,BL89))</f>
        <v/>
      </c>
      <c r="BO72" s="3"/>
      <c r="BP72" s="99" t="str">
        <f t="shared" ref="BP72" si="106">IF(BP77="","",IF(BP82&gt;0,BQ89,BO89))</f>
        <v/>
      </c>
      <c r="BR72" s="3"/>
      <c r="BS72" s="99" t="str">
        <f t="shared" ref="BS72" si="107">IF(BS77="","",IF(BS82&gt;0,BT89,BR89))</f>
        <v/>
      </c>
      <c r="BU72" s="3"/>
      <c r="BV72" s="99" t="str">
        <f t="shared" ref="BV72" si="108">IF(BV77="","",IF(BV82&gt;0,BW89,BU89))</f>
        <v/>
      </c>
      <c r="BX72" s="3"/>
      <c r="BY72" s="99" t="str">
        <f t="shared" ref="BY72" si="109">IF(BY77="","",IF(BY82&gt;0,BZ89,BX89))</f>
        <v/>
      </c>
      <c r="CA72" s="3"/>
      <c r="CB72" s="99" t="str">
        <f t="shared" ref="CB72" si="110">IF(CB77="","",IF(CB82&gt;0,CC89,CA89))</f>
        <v/>
      </c>
    </row>
    <row r="73" spans="2:81">
      <c r="E73" s="126" t="s">
        <v>185</v>
      </c>
      <c r="F73" s="127">
        <f>MAX(G73:CC73)</f>
        <v>4.2105263157894735</v>
      </c>
      <c r="H73" s="100">
        <f>IF(H77="","",ABS(H88))</f>
        <v>4.2105263157894735</v>
      </c>
      <c r="K73" s="100" t="str">
        <f>IF(K77="","",ABS(K88))</f>
        <v/>
      </c>
      <c r="N73" s="100" t="str">
        <f>IF(N77="","",ABS(N88))</f>
        <v/>
      </c>
      <c r="O73" s="2"/>
      <c r="Q73" s="100" t="str">
        <f>IF(Q77="","",ABS(Q88))</f>
        <v/>
      </c>
      <c r="R73" s="2"/>
      <c r="S73" s="2"/>
      <c r="T73" s="100" t="str">
        <f>IF(T77="","",ABS(T88))</f>
        <v/>
      </c>
      <c r="U73" s="2"/>
      <c r="V73" s="2"/>
      <c r="W73" s="100" t="str">
        <f>IF(W77="","",ABS(W88))</f>
        <v/>
      </c>
      <c r="X73" s="2"/>
      <c r="Y73" s="2"/>
      <c r="Z73" s="100" t="str">
        <f>IF(Z77="","",ABS(Z88))</f>
        <v/>
      </c>
      <c r="AA73" s="2"/>
      <c r="AB73" s="2"/>
      <c r="AC73" s="100" t="str">
        <f>IF(AC77="","",ABS(AC88))</f>
        <v/>
      </c>
      <c r="AD73" s="2"/>
      <c r="AE73" s="2"/>
      <c r="AF73" s="100" t="str">
        <f>IF(AF77="","",ABS(AF88))</f>
        <v/>
      </c>
      <c r="AG73" s="2"/>
      <c r="AH73" s="2"/>
      <c r="AI73" s="100" t="str">
        <f>IF(AI77="","",ABS(AI88))</f>
        <v/>
      </c>
      <c r="AJ73" s="2"/>
      <c r="AK73" s="2"/>
      <c r="AL73" s="100" t="str">
        <f>IF(AL77="","",ABS(AL88))</f>
        <v/>
      </c>
      <c r="AM73" s="2"/>
      <c r="AN73" s="2"/>
      <c r="AO73" s="100" t="str">
        <f>IF(AO77="","",ABS(AO88))</f>
        <v/>
      </c>
      <c r="AR73" s="100" t="str">
        <f>IF(AR77="","",ABS(AR88))</f>
        <v/>
      </c>
      <c r="AT73" s="2"/>
      <c r="AU73" s="100" t="str">
        <f>IF(AU77="","",ABS(AU88))</f>
        <v/>
      </c>
      <c r="AV73" s="2"/>
      <c r="AX73" s="100" t="str">
        <f>IF(AX77="","",ABS(AX88))</f>
        <v/>
      </c>
      <c r="BA73" s="100" t="str">
        <f>IF(BA77="","",ABS(BA88))</f>
        <v/>
      </c>
      <c r="BD73" s="100" t="str">
        <f>IF(BD77="","",ABS(BD88))</f>
        <v/>
      </c>
      <c r="BG73" s="100" t="str">
        <f>IF(BG77="","",ABS(BG88))</f>
        <v/>
      </c>
      <c r="BJ73" s="100" t="str">
        <f>IF(BJ77="","",ABS(BJ88))</f>
        <v/>
      </c>
      <c r="BM73" s="100" t="str">
        <f>IF(BM77="","",ABS(BM88))</f>
        <v/>
      </c>
      <c r="BP73" s="100" t="str">
        <f>IF(BP77="","",ABS(BP88))</f>
        <v/>
      </c>
      <c r="BS73" s="100" t="str">
        <f>IF(BS77="","",ABS(BS88))</f>
        <v/>
      </c>
      <c r="BV73" s="100" t="str">
        <f>IF(BV77="","",ABS(BV88))</f>
        <v/>
      </c>
      <c r="BY73" s="100" t="str">
        <f>IF(BY77="","",ABS(BY88))</f>
        <v/>
      </c>
      <c r="CB73" s="100" t="str">
        <f>IF(CB77="","",ABS(CB88))</f>
        <v/>
      </c>
    </row>
    <row r="74" spans="2:81">
      <c r="E74" s="128" t="s">
        <v>102</v>
      </c>
      <c r="F74" s="129">
        <f>SQRT((F71+F72)^2+F73^2)</f>
        <v>9.4857014424846664</v>
      </c>
      <c r="H74" s="6"/>
      <c r="K74" s="6"/>
      <c r="N74" s="6"/>
      <c r="O74" s="2"/>
      <c r="Q74" s="6"/>
      <c r="R74" s="2"/>
      <c r="S74" s="2"/>
      <c r="T74" s="6"/>
      <c r="U74" s="2"/>
      <c r="V74" s="2"/>
      <c r="W74" s="6"/>
      <c r="X74" s="2"/>
      <c r="Y74" s="2"/>
      <c r="Z74" s="6"/>
      <c r="AA74" s="2"/>
      <c r="AB74" s="2"/>
      <c r="AC74" s="6"/>
      <c r="AD74" s="2"/>
      <c r="AE74" s="2"/>
      <c r="AF74" s="6"/>
      <c r="AG74" s="2"/>
      <c r="AH74" s="2"/>
      <c r="AI74" s="6"/>
      <c r="AJ74" s="2"/>
      <c r="AK74" s="2"/>
      <c r="AL74" s="6"/>
      <c r="AM74" s="2"/>
      <c r="AN74" s="2"/>
      <c r="AO74" s="6"/>
      <c r="AR74" s="6"/>
      <c r="AT74" s="2"/>
      <c r="AU74" s="6"/>
      <c r="AV74" s="2"/>
      <c r="AX74" s="6"/>
      <c r="BA74" s="6"/>
      <c r="BD74" s="6"/>
      <c r="BG74" s="6"/>
      <c r="BJ74" s="6"/>
      <c r="BM74" s="6"/>
      <c r="BP74" s="6"/>
      <c r="BS74" s="6"/>
      <c r="BV74" s="6"/>
      <c r="BY74" s="6"/>
      <c r="CB74" s="6"/>
    </row>
    <row r="75" spans="2:81">
      <c r="H75" s="3"/>
      <c r="N75" s="2"/>
      <c r="O75" s="2"/>
      <c r="S75" s="2"/>
      <c r="AP75" s="3"/>
      <c r="AQ75" s="3"/>
      <c r="AR75" s="3"/>
      <c r="AT75" s="2"/>
      <c r="AU75" s="2"/>
      <c r="AV75" s="2"/>
      <c r="AW75" s="3"/>
      <c r="AX75" s="3"/>
      <c r="AY75" s="3"/>
    </row>
    <row r="76" spans="2:81">
      <c r="N76" s="2"/>
      <c r="O76" s="2"/>
      <c r="S76" s="2"/>
      <c r="AP76" s="3"/>
      <c r="AQ76" s="3"/>
      <c r="AR76" s="3"/>
      <c r="AT76" s="2"/>
      <c r="AU76" s="2"/>
      <c r="AV76" s="2"/>
      <c r="AW76" s="3"/>
      <c r="AX76" s="3"/>
      <c r="AY76" s="3"/>
    </row>
    <row r="77" spans="2:81">
      <c r="B77" s="91" t="s">
        <v>148</v>
      </c>
      <c r="E77" s="93">
        <f>IF(C89&lt;&gt;"",C89,IF(C93&lt;&gt;"",C93,IF(C100&lt;&gt;"",C100,IF(C104&lt;&gt;"",C104,IF(C111&lt;&gt;"",C111,IF(C115&lt;&gt;"",C115,IF(C122&lt;&gt;"",C122,IF(C126&lt;&gt;"",C126,IF(C133&lt;&gt;"",C133,IF(C137&lt;&gt;"",C137,IF(C144&lt;&gt;"",C144,IF(C148&lt;&gt;"",C148,IF(C155&lt;&gt;"",C155,IF(C159&lt;&gt;"",C159,IF(C166&lt;&gt;"",C166,IF(C170&lt;&gt;"",C170,IF(C177&lt;&gt;"",C177,IF(C181&lt;&gt;"",C181,IF(C188&lt;&gt;"",C188,IF(C192&lt;&gt;"",C192,IF(C199&lt;&gt;"",C199,IF(C203&lt;&gt;"",C203,IF(C210&lt;&gt;"",C210,IF(C214&lt;&gt;"",C214,IF(C221&lt;&gt;"",C221,IF(C225&lt;&gt;"",C225,IF(C232&lt;&gt;"",C232,IF(C236&lt;&gt;"",C236,IF(C243&lt;&gt;"",C243,IF(C247&lt;&gt;"",C247,IF(C254&lt;&gt;"",C254,IF(C258&lt;&gt;"",C258,IF(C265&lt;&gt;"",C265,IF(C269&lt;&gt;"",C269,IF(C276&lt;&gt;"",C276,IF(C280&lt;&gt;"",C280,IF(C287&lt;&gt;"",C287,IF(C291&lt;&gt;"",C291,IF(C298&lt;&gt;"",C298,IF(C302&lt;&gt;"",C302,IF(C309&lt;&gt;"",C309,IF(C313&lt;&gt;"",C313,IF(C320&lt;&gt;"",C320,IF(C324&lt;&gt;"",C324,IF(C331&lt;&gt;"",C331,IF(C335&lt;&gt;"",C335,IF(C342&lt;&gt;"",C342,IF(C346&lt;&gt;"",C346,IF(C353&lt;&gt;"",C353,IF(C357&lt;&gt;"",C357,"xy"))))))))))))))))))))))))))))))))))))))))))))))))))</f>
        <v>1</v>
      </c>
      <c r="G77" s="1"/>
      <c r="H77" s="92">
        <f>IF(H79=$E$77,H79,"")</f>
        <v>1</v>
      </c>
      <c r="I77" s="1"/>
      <c r="J77" s="1"/>
      <c r="K77" s="92" t="str">
        <f>IF(K79=$E$77,K79,"")</f>
        <v/>
      </c>
      <c r="L77" s="1"/>
      <c r="M77" s="1"/>
      <c r="N77" s="92" t="str">
        <f>IF(N79=$E$77,N79,"")</f>
        <v/>
      </c>
      <c r="O77" s="1"/>
      <c r="P77" s="1"/>
      <c r="Q77" s="92" t="str">
        <f>IF(Q79=$E$77,Q79,"")</f>
        <v/>
      </c>
      <c r="R77" s="1"/>
      <c r="S77" s="1"/>
      <c r="T77" s="92" t="str">
        <f>IF(T79=$E$77,T79,"")</f>
        <v/>
      </c>
      <c r="U77" s="1"/>
      <c r="V77" s="1"/>
      <c r="W77" s="92" t="str">
        <f>IF(W79=$E$77,W79,"")</f>
        <v/>
      </c>
      <c r="X77" s="1"/>
      <c r="Y77" s="1"/>
      <c r="Z77" s="92" t="str">
        <f>IF(Z79=$E$77,Z79,"")</f>
        <v/>
      </c>
      <c r="AA77" s="1"/>
      <c r="AB77" s="1"/>
      <c r="AC77" s="92" t="str">
        <f>IF(AC79=$E$77,AC79,"")</f>
        <v/>
      </c>
      <c r="AD77" s="1"/>
      <c r="AE77" s="1"/>
      <c r="AF77" s="92" t="str">
        <f>IF(AF79=$E$77,AF79,"")</f>
        <v/>
      </c>
      <c r="AG77" s="1"/>
      <c r="AH77" s="1"/>
      <c r="AI77" s="92" t="str">
        <f>IF(AI79=$E$77,AI79,"")</f>
        <v/>
      </c>
      <c r="AJ77" s="1"/>
      <c r="AK77" s="1"/>
      <c r="AL77" s="92" t="str">
        <f>IF(AL79=$E$77,AL79,"")</f>
        <v/>
      </c>
      <c r="AM77" s="1"/>
      <c r="AN77" s="1"/>
      <c r="AO77" s="92" t="str">
        <f>IF(AO79=$E$77,AO79,"")</f>
        <v/>
      </c>
      <c r="AP77" s="1"/>
      <c r="AQ77" s="1"/>
      <c r="AR77" s="92" t="str">
        <f>IF(AR79=$E$77,AR79,"")</f>
        <v/>
      </c>
      <c r="AS77" s="1"/>
      <c r="AT77" s="1"/>
      <c r="AU77" s="92" t="str">
        <f>IF(AU79=$E$77,AU79,"")</f>
        <v/>
      </c>
      <c r="AV77" s="1"/>
      <c r="AW77" s="1"/>
      <c r="AX77" s="92" t="str">
        <f>IF(AX79=$E$77,AX79,"")</f>
        <v/>
      </c>
      <c r="AY77" s="1"/>
      <c r="AZ77" s="1"/>
      <c r="BA77" s="92" t="str">
        <f>IF(BA79=$E$77,BA79,"")</f>
        <v/>
      </c>
      <c r="BB77" s="1"/>
      <c r="BC77" s="1"/>
      <c r="BD77" s="92" t="str">
        <f>IF(BD79=$E$77,BD79,"")</f>
        <v/>
      </c>
      <c r="BE77" s="1"/>
      <c r="BF77" s="1"/>
      <c r="BG77" s="92" t="str">
        <f>IF(BG79=$E$77,BG79,"")</f>
        <v/>
      </c>
      <c r="BH77" s="1"/>
      <c r="BI77" s="1"/>
      <c r="BJ77" s="92" t="str">
        <f>IF(BJ79=$E$77,BJ79,"")</f>
        <v/>
      </c>
      <c r="BK77" s="1"/>
      <c r="BL77" s="1"/>
      <c r="BM77" s="92" t="str">
        <f>IF(BM79=$E$77,BM79,"")</f>
        <v/>
      </c>
      <c r="BN77" s="1"/>
      <c r="BO77" s="1"/>
      <c r="BP77" s="92" t="str">
        <f>IF(BP79=$E$77,BP79,"")</f>
        <v/>
      </c>
      <c r="BQ77" s="1"/>
      <c r="BR77" s="1"/>
      <c r="BS77" s="92" t="str">
        <f>IF(BS79=$E$77,BS79,"")</f>
        <v/>
      </c>
      <c r="BT77" s="1"/>
      <c r="BU77" s="1"/>
      <c r="BV77" s="92" t="str">
        <f>IF(BV79=$E$77,BV79,"")</f>
        <v/>
      </c>
      <c r="BW77" s="1"/>
      <c r="BX77" s="1"/>
      <c r="BY77" s="92" t="str">
        <f>IF(BY79=$E$77,BY79,"")</f>
        <v/>
      </c>
      <c r="BZ77" s="1"/>
      <c r="CA77" s="1"/>
      <c r="CB77" s="92" t="str">
        <f>IF(CB79=$E$77,CB79,"")</f>
        <v/>
      </c>
      <c r="CC77" s="1"/>
    </row>
    <row r="78" spans="2:81">
      <c r="N78" s="2"/>
      <c r="O78" s="2"/>
      <c r="S78" s="2"/>
      <c r="AK78" s="2"/>
      <c r="AO78" s="2"/>
      <c r="AT78" s="2"/>
      <c r="AU78" s="2"/>
      <c r="AV78" s="2"/>
      <c r="AW78" s="3"/>
      <c r="AX78" s="3"/>
      <c r="AY78" s="3"/>
    </row>
    <row r="79" spans="2:81">
      <c r="B79" s="93">
        <f>MIN(B86,B97,B108,B119,B130,B141,B152,B163,B174,B185,B196,B207,B218,B229,B240,B251,B262,B273,B284,B295,B306,B317,B328,B339,B350)</f>
        <v>1</v>
      </c>
      <c r="C79" s="93" t="str">
        <f>IF(C86&lt;&gt;"",C86,IF(C97&lt;&gt;"",C97,IF(C108&lt;&gt;"",C108,IF(C119&lt;&gt;"",C119,IF(C130&lt;&gt;"",C130,IF(C141&lt;&gt;"",C141,IF(C152&lt;&gt;"",C152,IF(C163&lt;&gt;"",C163,IF(C174&lt;&gt;"",C174,IF(C185&lt;&gt;"",C185,IF(C196&lt;&gt;"",C196,IF(C207&lt;&gt;"",C207,IF(C218&lt;&gt;"",C218,IF(C229&lt;&gt;"",C229,IF(C240&lt;&gt;"",C240,IF(C251&lt;&gt;"",C251,IF(C262&lt;&gt;"",C262,IF(C273&lt;&gt;"",C273,IF(C284&lt;&gt;"",C284,IF(C295&lt;&gt;"",C295,IF(C306&lt;&gt;"",C306,IF(C317&lt;&gt;"",C317,IF(C328&lt;&gt;"",C328,IF(C339&lt;&gt;"",C339,IF(C350&lt;&gt;"",C350,"")))))))))))))))))))))))))</f>
        <v>oben</v>
      </c>
      <c r="E79" s="3"/>
      <c r="F79" s="3" t="s">
        <v>86</v>
      </c>
      <c r="G79" s="3"/>
      <c r="H79" s="3">
        <v>1</v>
      </c>
      <c r="I79" s="3"/>
      <c r="J79" s="3"/>
      <c r="K79" s="3">
        <v>2</v>
      </c>
      <c r="L79" s="3"/>
      <c r="M79" s="3"/>
      <c r="N79" s="3">
        <v>3</v>
      </c>
      <c r="P79" s="3"/>
      <c r="Q79" s="3">
        <v>4</v>
      </c>
      <c r="T79" s="3">
        <v>5</v>
      </c>
      <c r="W79" s="3">
        <v>6</v>
      </c>
      <c r="Z79" s="3">
        <v>7</v>
      </c>
      <c r="AC79" s="3">
        <v>8</v>
      </c>
      <c r="AF79" s="3">
        <v>9</v>
      </c>
      <c r="AI79" s="3">
        <v>10</v>
      </c>
      <c r="AL79" s="3">
        <v>11</v>
      </c>
      <c r="AO79" s="3">
        <v>12</v>
      </c>
      <c r="AP79" s="3"/>
      <c r="AQ79" s="3"/>
      <c r="AR79" s="3">
        <v>13</v>
      </c>
      <c r="AS79" s="3"/>
      <c r="AU79" s="3">
        <v>14</v>
      </c>
      <c r="AW79" s="3"/>
      <c r="AX79" s="3">
        <v>15</v>
      </c>
      <c r="AY79" s="3"/>
      <c r="AZ79" s="3"/>
      <c r="BA79" s="3">
        <v>16</v>
      </c>
      <c r="BB79" s="3"/>
      <c r="BC79" s="3"/>
      <c r="BD79" s="3">
        <v>17</v>
      </c>
      <c r="BE79" s="3"/>
      <c r="BF79" s="3"/>
      <c r="BG79" s="3">
        <v>18</v>
      </c>
      <c r="BH79" s="3"/>
      <c r="BI79" s="3"/>
      <c r="BJ79" s="3">
        <v>19</v>
      </c>
      <c r="BK79" s="3"/>
      <c r="BL79" s="3"/>
      <c r="BM79" s="3">
        <v>20</v>
      </c>
      <c r="BN79" s="3"/>
      <c r="BO79" s="3"/>
      <c r="BP79" s="3">
        <v>21</v>
      </c>
      <c r="BQ79" s="3"/>
      <c r="BR79" s="3"/>
      <c r="BS79" s="3">
        <v>22</v>
      </c>
      <c r="BT79" s="3"/>
      <c r="BU79" s="3"/>
      <c r="BV79" s="3">
        <v>23</v>
      </c>
      <c r="BW79" s="3"/>
      <c r="BX79" s="3"/>
      <c r="BY79" s="3">
        <v>24</v>
      </c>
      <c r="BZ79" s="3"/>
      <c r="CA79" s="3"/>
      <c r="CB79" s="3">
        <v>25</v>
      </c>
      <c r="CC79" s="3"/>
    </row>
    <row r="80" spans="2:81">
      <c r="E80" s="3"/>
      <c r="F80" s="3" t="s">
        <v>32</v>
      </c>
      <c r="G80" s="3"/>
      <c r="H80" s="6">
        <f>C17</f>
        <v>1</v>
      </c>
      <c r="I80" s="3"/>
      <c r="J80" s="3"/>
      <c r="K80" s="6">
        <f>D17</f>
        <v>2.5</v>
      </c>
      <c r="L80" s="3"/>
      <c r="M80" s="3"/>
      <c r="N80" s="6">
        <f>E17</f>
        <v>2.5</v>
      </c>
      <c r="P80" s="3"/>
      <c r="Q80" s="6">
        <f>F17</f>
        <v>2.5</v>
      </c>
      <c r="T80" s="6">
        <f>G17</f>
        <v>2.5</v>
      </c>
      <c r="W80" s="6">
        <f>H17</f>
        <v>0</v>
      </c>
      <c r="Z80" s="6">
        <f>I17</f>
        <v>0</v>
      </c>
      <c r="AC80" s="6">
        <f>J17</f>
        <v>0</v>
      </c>
      <c r="AF80" s="6">
        <f>K17</f>
        <v>0</v>
      </c>
      <c r="AI80" s="6">
        <f>L17</f>
        <v>0</v>
      </c>
      <c r="AL80" s="6">
        <f>M17</f>
        <v>0</v>
      </c>
      <c r="AO80" s="6">
        <f>N17</f>
        <v>0</v>
      </c>
      <c r="AP80" s="3"/>
      <c r="AQ80" s="3"/>
      <c r="AR80" s="6">
        <f>O17</f>
        <v>0</v>
      </c>
      <c r="AS80" s="3"/>
      <c r="AU80" s="6">
        <f>P17</f>
        <v>0</v>
      </c>
      <c r="AW80" s="3"/>
      <c r="AX80" s="6">
        <f>Q17</f>
        <v>0</v>
      </c>
      <c r="AY80" s="3"/>
      <c r="AZ80" s="3"/>
      <c r="BA80" s="6">
        <f>R17</f>
        <v>0</v>
      </c>
      <c r="BB80" s="3"/>
      <c r="BC80" s="3"/>
      <c r="BD80" s="6">
        <f>S17</f>
        <v>0</v>
      </c>
      <c r="BE80" s="3"/>
      <c r="BF80" s="3"/>
      <c r="BG80" s="6">
        <f>T17</f>
        <v>0</v>
      </c>
      <c r="BH80" s="3"/>
      <c r="BI80" s="3"/>
      <c r="BJ80" s="6">
        <f>U17</f>
        <v>0</v>
      </c>
      <c r="BK80" s="3"/>
      <c r="BL80" s="3"/>
      <c r="BM80" s="6">
        <f>V17</f>
        <v>0</v>
      </c>
      <c r="BN80" s="3"/>
      <c r="BO80" s="3"/>
      <c r="BP80" s="6">
        <f>W17</f>
        <v>0</v>
      </c>
      <c r="BQ80" s="3"/>
      <c r="BR80" s="3"/>
      <c r="BS80" s="6">
        <f>X17</f>
        <v>0</v>
      </c>
      <c r="BT80" s="3"/>
      <c r="BU80" s="3"/>
      <c r="BV80" s="6">
        <f>Y17</f>
        <v>0</v>
      </c>
      <c r="BW80" s="3"/>
      <c r="BX80" s="3"/>
      <c r="BY80" s="6">
        <f>Z17</f>
        <v>0</v>
      </c>
      <c r="BZ80" s="3"/>
      <c r="CA80" s="3"/>
      <c r="CB80" s="6">
        <f>AA17</f>
        <v>0</v>
      </c>
      <c r="CC80" s="3"/>
    </row>
    <row r="81" spans="1:81">
      <c r="E81" s="3"/>
      <c r="F81" s="3" t="s">
        <v>95</v>
      </c>
      <c r="G81" s="3">
        <v>0</v>
      </c>
      <c r="H81" s="3">
        <f>G81+H80/2</f>
        <v>0.5</v>
      </c>
      <c r="I81" s="6">
        <f>G81+H80</f>
        <v>1</v>
      </c>
      <c r="J81" s="6">
        <f>I81</f>
        <v>1</v>
      </c>
      <c r="K81" s="3">
        <f>J81+K80/2</f>
        <v>2.25</v>
      </c>
      <c r="L81" s="6">
        <f>J81+K80</f>
        <v>3.5</v>
      </c>
      <c r="M81" s="6">
        <f>L81</f>
        <v>3.5</v>
      </c>
      <c r="N81" s="3">
        <f>M81+N80/2</f>
        <v>4.75</v>
      </c>
      <c r="O81" s="6">
        <f>M81+N80</f>
        <v>6</v>
      </c>
      <c r="P81" s="6">
        <f>O81</f>
        <v>6</v>
      </c>
      <c r="Q81" s="3">
        <f>P81+Q80/2</f>
        <v>7.25</v>
      </c>
      <c r="R81" s="6">
        <f>P81+Q80</f>
        <v>8.5</v>
      </c>
      <c r="S81" s="6">
        <f>R81</f>
        <v>8.5</v>
      </c>
      <c r="T81" s="3">
        <f>S81+T80/2</f>
        <v>9.75</v>
      </c>
      <c r="U81" s="6">
        <f>S81+T80</f>
        <v>11</v>
      </c>
      <c r="V81" s="6">
        <f>U81</f>
        <v>11</v>
      </c>
      <c r="W81" s="3">
        <f>V81+W80/2</f>
        <v>11</v>
      </c>
      <c r="X81" s="6">
        <f>V81+W80</f>
        <v>11</v>
      </c>
      <c r="Y81" s="6">
        <f>X81</f>
        <v>11</v>
      </c>
      <c r="Z81" s="3">
        <f>Y81+Z80/2</f>
        <v>11</v>
      </c>
      <c r="AA81" s="6">
        <f>Y81+Z80</f>
        <v>11</v>
      </c>
      <c r="AB81" s="6">
        <f>AA81</f>
        <v>11</v>
      </c>
      <c r="AC81" s="3">
        <f>AB81+AC80/2</f>
        <v>11</v>
      </c>
      <c r="AD81" s="6">
        <f>AB81+AC80</f>
        <v>11</v>
      </c>
      <c r="AE81" s="6">
        <f>AD81</f>
        <v>11</v>
      </c>
      <c r="AF81" s="3">
        <f>AE81+AF80/2</f>
        <v>11</v>
      </c>
      <c r="AG81" s="6">
        <f>AE81+AF80</f>
        <v>11</v>
      </c>
      <c r="AH81" s="6">
        <f>AG81</f>
        <v>11</v>
      </c>
      <c r="AI81" s="3">
        <f>AH81+AI80/2</f>
        <v>11</v>
      </c>
      <c r="AJ81" s="6">
        <f>AH81+AI80</f>
        <v>11</v>
      </c>
      <c r="AK81" s="6">
        <f>AJ81</f>
        <v>11</v>
      </c>
      <c r="AL81" s="3">
        <f>AK81+AL80/2</f>
        <v>11</v>
      </c>
      <c r="AM81" s="6">
        <f>AK81+AL80</f>
        <v>11</v>
      </c>
      <c r="AN81" s="6">
        <f>AM81</f>
        <v>11</v>
      </c>
      <c r="AO81" s="3">
        <f>AN81+AO80/2</f>
        <v>11</v>
      </c>
      <c r="AP81" s="6">
        <f>AN81+AO80</f>
        <v>11</v>
      </c>
      <c r="AQ81" s="6">
        <f>AP81</f>
        <v>11</v>
      </c>
      <c r="AR81" s="3">
        <f>AQ81+AR80/2</f>
        <v>11</v>
      </c>
      <c r="AS81" s="6">
        <f>AQ81+AR80</f>
        <v>11</v>
      </c>
      <c r="AT81" s="6">
        <f>AS81</f>
        <v>11</v>
      </c>
      <c r="AU81" s="3">
        <f>AT81+AU80/2</f>
        <v>11</v>
      </c>
      <c r="AV81" s="6">
        <f>AT81+AU80</f>
        <v>11</v>
      </c>
      <c r="AW81" s="6">
        <f>AV81</f>
        <v>11</v>
      </c>
      <c r="AX81" s="3">
        <f>AW81+AX80/2</f>
        <v>11</v>
      </c>
      <c r="AY81" s="6">
        <f>AW81+AX80</f>
        <v>11</v>
      </c>
      <c r="AZ81" s="6">
        <f>AY81</f>
        <v>11</v>
      </c>
      <c r="BA81" s="3">
        <f>AZ81+BA80/2</f>
        <v>11</v>
      </c>
      <c r="BB81" s="6">
        <f>AZ81+BA80</f>
        <v>11</v>
      </c>
      <c r="BC81" s="6">
        <f>BB81</f>
        <v>11</v>
      </c>
      <c r="BD81" s="3">
        <f>BC81+BD80/2</f>
        <v>11</v>
      </c>
      <c r="BE81" s="6">
        <f>BC81+BD80</f>
        <v>11</v>
      </c>
      <c r="BF81" s="6">
        <f>BE81</f>
        <v>11</v>
      </c>
      <c r="BG81" s="3">
        <f>BF81+BG80/2</f>
        <v>11</v>
      </c>
      <c r="BH81" s="6">
        <f>BF81+BG80</f>
        <v>11</v>
      </c>
      <c r="BI81" s="6">
        <f>BH81</f>
        <v>11</v>
      </c>
      <c r="BJ81" s="3">
        <f>BI81+BJ80/2</f>
        <v>11</v>
      </c>
      <c r="BK81" s="6">
        <f>BI81+BJ80</f>
        <v>11</v>
      </c>
      <c r="BL81" s="6">
        <f>BK81</f>
        <v>11</v>
      </c>
      <c r="BM81" s="3">
        <f>BL81+BM80/2</f>
        <v>11</v>
      </c>
      <c r="BN81" s="6">
        <f>BL81+BM80</f>
        <v>11</v>
      </c>
      <c r="BO81" s="6">
        <f>BN81</f>
        <v>11</v>
      </c>
      <c r="BP81" s="3">
        <f>BO81+BP80/2</f>
        <v>11</v>
      </c>
      <c r="BQ81" s="6">
        <f>BO81+BP80</f>
        <v>11</v>
      </c>
      <c r="BR81" s="6">
        <f>BQ81</f>
        <v>11</v>
      </c>
      <c r="BS81" s="3">
        <f>BR81+BS80/2</f>
        <v>11</v>
      </c>
      <c r="BT81" s="6">
        <f>BR81+BS80</f>
        <v>11</v>
      </c>
      <c r="BU81" s="6">
        <f>BT81</f>
        <v>11</v>
      </c>
      <c r="BV81" s="3">
        <f>BU81+BV80/2</f>
        <v>11</v>
      </c>
      <c r="BW81" s="6">
        <f>BU81+BV80</f>
        <v>11</v>
      </c>
      <c r="BX81" s="6">
        <f>BW81</f>
        <v>11</v>
      </c>
      <c r="BY81" s="3">
        <f>BX81+BY80/2</f>
        <v>11</v>
      </c>
      <c r="BZ81" s="6">
        <f>BX81+BY80</f>
        <v>11</v>
      </c>
      <c r="CA81" s="6">
        <f>BZ81</f>
        <v>11</v>
      </c>
      <c r="CB81" s="3">
        <f>CA81+CB80/2</f>
        <v>11</v>
      </c>
      <c r="CC81" s="6">
        <f>CA81+CB80</f>
        <v>11</v>
      </c>
    </row>
    <row r="82" spans="1:81">
      <c r="E82" s="3"/>
      <c r="F82" s="3" t="s">
        <v>96</v>
      </c>
      <c r="G82" s="6">
        <f>qd*L_T/2</f>
        <v>22</v>
      </c>
      <c r="H82" s="6">
        <f>$G82-qd*H81</f>
        <v>20</v>
      </c>
      <c r="I82" s="6">
        <f>$G82-qd*I81</f>
        <v>18</v>
      </c>
      <c r="J82" s="6">
        <f>IF(K80=0,0,I82)</f>
        <v>18</v>
      </c>
      <c r="K82" s="6">
        <f>IF(K80=0,0,$G82-qd*K81)</f>
        <v>13</v>
      </c>
      <c r="L82" s="6">
        <f>IF(K80=0,0,$G82-qd*L81)</f>
        <v>8</v>
      </c>
      <c r="M82" s="6">
        <f>IF(N80=0,0,L82)</f>
        <v>8</v>
      </c>
      <c r="N82" s="6">
        <f>IF(N80=0,0,$G82-qd*N81)</f>
        <v>3</v>
      </c>
      <c r="O82" s="6">
        <f>IF(N80=0,0,$G82-qd*O81)</f>
        <v>-2</v>
      </c>
      <c r="P82" s="6">
        <f>IF(Q80=0,0,O82)</f>
        <v>-2</v>
      </c>
      <c r="Q82" s="6">
        <f>IF(Q80=0,0,$G82-qd*Q81)</f>
        <v>-7</v>
      </c>
      <c r="R82" s="6">
        <f>IF(Q80=0,0,$G82-qd*R81)</f>
        <v>-12</v>
      </c>
      <c r="S82" s="6">
        <f>IF(T80=0,0,R82)</f>
        <v>-12</v>
      </c>
      <c r="T82" s="6">
        <f>IF(T80=0,0,$G82-qd*T81)</f>
        <v>-17</v>
      </c>
      <c r="U82" s="6">
        <f>IF(T80=0,0,$G82-qd*U81)</f>
        <v>-22</v>
      </c>
      <c r="V82" s="6">
        <f>IF(W80=0,0,U82)</f>
        <v>0</v>
      </c>
      <c r="W82" s="6">
        <f>IF(W80=0,0,$G82-qd*W81)</f>
        <v>0</v>
      </c>
      <c r="X82" s="6">
        <f>IF(W80=0,0,$G82-qd*X81)</f>
        <v>0</v>
      </c>
      <c r="Y82" s="6">
        <f>IF(Z80=0,0,X82)</f>
        <v>0</v>
      </c>
      <c r="Z82" s="6">
        <f>IF(Z80=0,0,$G82-qd*Z81)</f>
        <v>0</v>
      </c>
      <c r="AA82" s="6">
        <f>IF(Z80=0,0,$G82-qd*AA81)</f>
        <v>0</v>
      </c>
      <c r="AB82" s="6">
        <f>IF(AC80=0,0,AA82)</f>
        <v>0</v>
      </c>
      <c r="AC82" s="6">
        <f>IF(AC80=0,0,$G82-qd*AC81)</f>
        <v>0</v>
      </c>
      <c r="AD82" s="6">
        <f>IF(AC80=0,0,$G82-qd*AD81)</f>
        <v>0</v>
      </c>
      <c r="AE82" s="6">
        <f>IF(AF80=0,0,AD82)</f>
        <v>0</v>
      </c>
      <c r="AF82" s="6">
        <f>IF(AF80=0,0,$G82-qd*AF81)</f>
        <v>0</v>
      </c>
      <c r="AG82" s="6">
        <f>IF(AF80=0,0,$G82-qd*AG81)</f>
        <v>0</v>
      </c>
      <c r="AH82" s="6">
        <f>IF(AI80=0,0,AG82)</f>
        <v>0</v>
      </c>
      <c r="AI82" s="6">
        <f>IF(AI80=0,0,$G82-qd*AI81)</f>
        <v>0</v>
      </c>
      <c r="AJ82" s="6">
        <f>IF(AI80=0,0,$G82-qd*AJ81)</f>
        <v>0</v>
      </c>
      <c r="AK82" s="6">
        <f>IF(AL80=0,0,AJ82)</f>
        <v>0</v>
      </c>
      <c r="AL82" s="6">
        <f>IF(AL80=0,0,$G82-qd*AL81)</f>
        <v>0</v>
      </c>
      <c r="AM82" s="6">
        <f>IF(AL80=0,0,$G82-qd*AM81)</f>
        <v>0</v>
      </c>
      <c r="AN82" s="6">
        <f>IF(AO80=0,0,AM82)</f>
        <v>0</v>
      </c>
      <c r="AO82" s="6">
        <f>IF(AO80=0,0,$G82-qd*AO81)</f>
        <v>0</v>
      </c>
      <c r="AP82" s="6">
        <f>IF(AO80=0,0,$G82-qd*AP81)</f>
        <v>0</v>
      </c>
      <c r="AQ82" s="6">
        <f>IF(AR80=0,0,AP82)</f>
        <v>0</v>
      </c>
      <c r="AR82" s="6">
        <f>IF(AR80=0,0,$G82-qd*AR81)</f>
        <v>0</v>
      </c>
      <c r="AS82" s="6">
        <f>IF(AR80=0,0,$G82-qd*AS81)</f>
        <v>0</v>
      </c>
      <c r="AT82" s="6">
        <f>IF(AU80=0,0,AS82)</f>
        <v>0</v>
      </c>
      <c r="AU82" s="6">
        <f>IF(AU80=0,0,$G82-qd*AU81)</f>
        <v>0</v>
      </c>
      <c r="AV82" s="6">
        <f>IF(AU80=0,0,$G82-qd*AV81)</f>
        <v>0</v>
      </c>
      <c r="AW82" s="6">
        <f>IF(AX80=0,0,AV82)</f>
        <v>0</v>
      </c>
      <c r="AX82" s="6">
        <f>IF(AX80=0,0,$G82-qd*AX81)</f>
        <v>0</v>
      </c>
      <c r="AY82" s="6">
        <f>IF(AX80=0,0,$G82-qd*AY81)</f>
        <v>0</v>
      </c>
      <c r="AZ82" s="6">
        <f>IF(BA80=0,0,AY82)</f>
        <v>0</v>
      </c>
      <c r="BA82" s="6">
        <f>IF(BA80=0,0,$G82-qd*BA81)</f>
        <v>0</v>
      </c>
      <c r="BB82" s="6">
        <f>IF(BA80=0,0,$G82-qd*BB81)</f>
        <v>0</v>
      </c>
      <c r="BC82" s="6">
        <f>IF(BD80=0,0,BB82)</f>
        <v>0</v>
      </c>
      <c r="BD82" s="6">
        <f>IF(BD80=0,0,$G82-qd*BD81)</f>
        <v>0</v>
      </c>
      <c r="BE82" s="6">
        <f>IF(BD80=0,0,$G82-qd*BE81)</f>
        <v>0</v>
      </c>
      <c r="BF82" s="6">
        <f>IF(BG80=0,0,BE82)</f>
        <v>0</v>
      </c>
      <c r="BG82" s="6">
        <f>IF(BG80=0,0,$G82-qd*BG81)</f>
        <v>0</v>
      </c>
      <c r="BH82" s="6">
        <f>IF(BG80=0,0,$G82-qd*BH81)</f>
        <v>0</v>
      </c>
      <c r="BI82" s="6">
        <f>IF(BJ80=0,0,BH82)</f>
        <v>0</v>
      </c>
      <c r="BJ82" s="6">
        <f>IF(BJ80=0,0,$G82-qd*BJ81)</f>
        <v>0</v>
      </c>
      <c r="BK82" s="6">
        <f>IF(BJ80=0,0,$G82-qd*BK81)</f>
        <v>0</v>
      </c>
      <c r="BL82" s="6">
        <f>IF(BM80=0,0,BK82)</f>
        <v>0</v>
      </c>
      <c r="BM82" s="6">
        <f>IF(BM80=0,0,$G82-qd*BM81)</f>
        <v>0</v>
      </c>
      <c r="BN82" s="6">
        <f>IF(BM80=0,0,$G82-qd*BN81)</f>
        <v>0</v>
      </c>
      <c r="BO82" s="6">
        <f>IF(BP80=0,0,BN82)</f>
        <v>0</v>
      </c>
      <c r="BP82" s="6">
        <f>IF(BP80=0,0,$G82-qd*BP81)</f>
        <v>0</v>
      </c>
      <c r="BQ82" s="6">
        <f>IF(BP80=0,0,$G82-qd*BQ81)</f>
        <v>0</v>
      </c>
      <c r="BR82" s="6">
        <f>IF(BS80=0,0,BQ82)</f>
        <v>0</v>
      </c>
      <c r="BS82" s="6">
        <f>IF(BS80=0,0,$G82-qd*BS81)</f>
        <v>0</v>
      </c>
      <c r="BT82" s="6">
        <f>IF(BS80=0,0,$G82-qd*BT81)</f>
        <v>0</v>
      </c>
      <c r="BU82" s="6">
        <f>IF(BV80=0,0,BT82)</f>
        <v>0</v>
      </c>
      <c r="BV82" s="6">
        <f>IF(BV80=0,0,$G82-qd*BV81)</f>
        <v>0</v>
      </c>
      <c r="BW82" s="6">
        <f>IF(BV80=0,0,$G82-qd*BW81)</f>
        <v>0</v>
      </c>
      <c r="BX82" s="6">
        <f>IF(BY80=0,0,BW82)</f>
        <v>0</v>
      </c>
      <c r="BY82" s="6">
        <f>IF(BY80=0,0,$G82-qd*BY81)</f>
        <v>0</v>
      </c>
      <c r="BZ82" s="6">
        <f>IF(BY80=0,0,$G82-qd*BZ81)</f>
        <v>0</v>
      </c>
      <c r="CA82" s="6">
        <f>IF(CB80=0,0,BZ82)</f>
        <v>0</v>
      </c>
      <c r="CB82" s="6">
        <f>IF(CB80=0,0,$G82-qd*CB81)</f>
        <v>0</v>
      </c>
      <c r="CC82" s="6">
        <f>IF(CB80=0,0,$G82-qd*CC81)</f>
        <v>0</v>
      </c>
    </row>
    <row r="83" spans="1:81">
      <c r="F83" s="3" t="s">
        <v>97</v>
      </c>
      <c r="G83" s="3">
        <v>0</v>
      </c>
      <c r="H83" s="3"/>
      <c r="I83" s="6">
        <f>IF(OR(frei="nein",I81=L_T),0,I82/nr)</f>
        <v>1.5</v>
      </c>
      <c r="J83" s="6">
        <f>IF(frei="ja",J82/nr,0)</f>
        <v>1.5</v>
      </c>
      <c r="K83" s="3"/>
      <c r="L83" s="6">
        <f>IF(OR(frei="nein",L81=L_T),0,L82/nr)</f>
        <v>0.66666666666666663</v>
      </c>
      <c r="M83" s="6">
        <f>IF(frei="ja",M82/nr,0)</f>
        <v>0.66666666666666663</v>
      </c>
      <c r="O83" s="6">
        <f>IF(OR(frei="nein",O81=L_T),0,O82/nr)</f>
        <v>-0.16666666666666666</v>
      </c>
      <c r="P83" s="6">
        <f>IF(frei="ja",P82/nr,0)</f>
        <v>-0.16666666666666666</v>
      </c>
      <c r="R83" s="6">
        <f>IF(OR(frei="nein",R81=L_T),0,R82/nr)</f>
        <v>-1</v>
      </c>
      <c r="S83" s="6">
        <f>IF(frei="ja",S82/nr,0)</f>
        <v>-1</v>
      </c>
      <c r="U83" s="6">
        <f>IF(OR(frei="nein",U81=L_T),0,U82/nr)</f>
        <v>0</v>
      </c>
      <c r="V83" s="6">
        <f>IF(frei="ja",V82/nr,0)</f>
        <v>0</v>
      </c>
      <c r="X83" s="6">
        <f>IF(OR(frei="nein",X81=L_T),0,X82/nr)</f>
        <v>0</v>
      </c>
      <c r="Y83" s="6">
        <f>IF(frei="ja",Y82/nr,0)</f>
        <v>0</v>
      </c>
      <c r="AA83" s="6">
        <f>IF(OR(frei="nein",AA81=L_T),0,AA82/nr)</f>
        <v>0</v>
      </c>
      <c r="AB83" s="6">
        <f>IF(frei="ja",AB82/nr,0)</f>
        <v>0</v>
      </c>
      <c r="AD83" s="6">
        <f>IF(OR(frei="nein",AD81=L_T),0,AD82/nr)</f>
        <v>0</v>
      </c>
      <c r="AE83" s="6">
        <f>IF(frei="ja",AE82/nr,0)</f>
        <v>0</v>
      </c>
      <c r="AG83" s="6">
        <f>IF(OR(frei="nein",AG81=L_T),0,AG82/nr)</f>
        <v>0</v>
      </c>
      <c r="AH83" s="6">
        <f>IF(frei="ja",AH82/nr,0)</f>
        <v>0</v>
      </c>
      <c r="AJ83" s="6">
        <f>IF(OR(frei="nein",AJ81=L_T),0,AJ82/nr)</f>
        <v>0</v>
      </c>
      <c r="AK83" s="6">
        <f>IF(frei="ja",AK82/nr,0)</f>
        <v>0</v>
      </c>
      <c r="AM83" s="6">
        <f>IF(OR(frei="nein",AM81=L_T),0,AM82/nr)</f>
        <v>0</v>
      </c>
      <c r="AN83" s="6">
        <f>IF(frei="ja",AN82/nr,0)</f>
        <v>0</v>
      </c>
      <c r="AP83" s="6">
        <f>IF(OR(frei="nein",AP81=L_T),0,AP82/nr)</f>
        <v>0</v>
      </c>
      <c r="AQ83" s="6">
        <f>IF(frei="ja",AQ82/nr,0)</f>
        <v>0</v>
      </c>
      <c r="AR83" s="3"/>
      <c r="AS83" s="6">
        <f>IF(OR(frei="nein",AS81=L_T),0,AS82/nr)</f>
        <v>0</v>
      </c>
      <c r="AT83" s="6">
        <f>IF(frei="ja",AT82/nr,0)</f>
        <v>0</v>
      </c>
      <c r="AV83" s="6">
        <f>IF(OR(frei="nein",AV81=L_T),0,AV82/nr)</f>
        <v>0</v>
      </c>
      <c r="AW83" s="6">
        <f>IF(frei="ja",AW82/nr,0)</f>
        <v>0</v>
      </c>
      <c r="AX83" s="3"/>
      <c r="AY83" s="6">
        <f>IF(OR(frei="nein",AY81=L_T),0,AY82/nr)</f>
        <v>0</v>
      </c>
      <c r="AZ83" s="6">
        <f>IF(frei="ja",AZ82/nr,0)</f>
        <v>0</v>
      </c>
      <c r="BA83" s="3"/>
      <c r="BB83" s="6">
        <f>IF(OR(frei="nein",BB81=L_T),0,BB82/nr)</f>
        <v>0</v>
      </c>
      <c r="BC83" s="6">
        <f>IF(frei="ja",BC82/nr,0)</f>
        <v>0</v>
      </c>
      <c r="BD83" s="3"/>
      <c r="BE83" s="6">
        <f>IF(OR(frei="nein",BE81=L_T),0,BE82/nr)</f>
        <v>0</v>
      </c>
      <c r="BF83" s="6">
        <f>IF(frei="ja",BF82/nr,0)</f>
        <v>0</v>
      </c>
      <c r="BG83" s="3"/>
      <c r="BH83" s="6">
        <f>IF(OR(frei="nein",BH81=L_T),0,BH82/nr)</f>
        <v>0</v>
      </c>
      <c r="BI83" s="6">
        <f>IF(frei="ja",BI82/nr,0)</f>
        <v>0</v>
      </c>
      <c r="BJ83" s="3"/>
      <c r="BK83" s="6">
        <f>IF(OR(frei="nein",BK81=L_T),0,BK82/nr)</f>
        <v>0</v>
      </c>
      <c r="BL83" s="6">
        <f>IF(frei="ja",BL82/nr,0)</f>
        <v>0</v>
      </c>
      <c r="BM83" s="3"/>
      <c r="BN83" s="6">
        <f>IF(OR(frei="nein",BN81=L_T),0,BN82/nr)</f>
        <v>0</v>
      </c>
      <c r="BO83" s="6">
        <f>IF(frei="ja",BO82/nr,0)</f>
        <v>0</v>
      </c>
      <c r="BP83" s="3"/>
      <c r="BQ83" s="6">
        <f>IF(OR(frei="nein",BQ81=L_T),0,BQ82/nr)</f>
        <v>0</v>
      </c>
      <c r="BR83" s="6">
        <f>IF(frei="ja",BR82/nr,0)</f>
        <v>0</v>
      </c>
      <c r="BS83" s="3"/>
      <c r="BT83" s="6">
        <f>IF(OR(frei="nein",BT81=L_T),0,BT82/nr)</f>
        <v>0</v>
      </c>
      <c r="BU83" s="6">
        <f>IF(frei="ja",BU82/nr,0)</f>
        <v>0</v>
      </c>
      <c r="BV83" s="3"/>
      <c r="BW83" s="6">
        <f>IF(OR(frei="nein",BW81=L_T),0,BW82/nr)</f>
        <v>0</v>
      </c>
      <c r="BX83" s="6">
        <f>IF(frei="ja",BX82/nr,0)</f>
        <v>0</v>
      </c>
      <c r="BY83" s="3"/>
      <c r="BZ83" s="6">
        <f>IF(OR(frei="nein",BZ81=L_T),0,BZ82/nr)</f>
        <v>0</v>
      </c>
      <c r="CA83" s="6">
        <f>IF(frei="ja",CA82/nr,0)</f>
        <v>0</v>
      </c>
      <c r="CB83" s="3"/>
      <c r="CC83" s="6">
        <f>IF(OR(frei="nein",CC81=L_T),0,CC82/nr)</f>
        <v>0</v>
      </c>
    </row>
    <row r="84" spans="1:81">
      <c r="I84" s="14" t="s">
        <v>177</v>
      </c>
      <c r="N84" s="2"/>
      <c r="O84" s="2"/>
      <c r="S84" s="2"/>
      <c r="AP84" s="3"/>
      <c r="AQ84" s="3"/>
      <c r="AR84" s="3"/>
      <c r="AT84" s="2"/>
      <c r="AU84" s="2"/>
      <c r="AV84" s="2"/>
      <c r="AW84" s="3"/>
      <c r="AX84" s="3"/>
      <c r="AY84" s="3"/>
    </row>
    <row r="85" spans="1:81">
      <c r="A85" s="24" t="s">
        <v>184</v>
      </c>
      <c r="D85" s="3" t="s">
        <v>149</v>
      </c>
      <c r="E85" s="3"/>
      <c r="F85" s="3" t="s">
        <v>99</v>
      </c>
      <c r="G85" s="3"/>
      <c r="H85" s="3">
        <f>IF(H$80=0,0,qd_o)</f>
        <v>2.5</v>
      </c>
      <c r="I85" s="97">
        <f>IF(H$80=0,0,IF(OR($E87&gt;H_T-LBh_o,$E87&lt;=LBH_u),0,Daten!H85))</f>
        <v>0</v>
      </c>
      <c r="J85" s="3"/>
      <c r="K85" s="3">
        <f>IF(K$80=0,0,qd_o)</f>
        <v>2.5</v>
      </c>
      <c r="L85" s="97">
        <f>IF(K$80=0,0,IF(OR($E87&gt;H_T-LBh_o,$E87&lt;=LBH_u),0,Daten!K85))</f>
        <v>0</v>
      </c>
      <c r="M85" s="3"/>
      <c r="N85" s="3">
        <f>IF(N$80=0,0,qd_o)</f>
        <v>2.5</v>
      </c>
      <c r="O85" s="97">
        <f>IF(N$80=0,0,IF(OR($E87&gt;H_T-LBh_o,$E87&lt;=LBH_u),0,Daten!N85))</f>
        <v>0</v>
      </c>
      <c r="P85" s="3"/>
      <c r="Q85" s="3">
        <f>IF(Q$80=0,0,qd_o)</f>
        <v>2.5</v>
      </c>
      <c r="R85" s="97">
        <f>IF(Q$80=0,0,IF(OR($E87&gt;H_T-LBh_o,$E87&lt;=LBH_u),0,Daten!Q85))</f>
        <v>0</v>
      </c>
      <c r="T85" s="3">
        <f>IF(T$80=0,0,qd_o)</f>
        <v>2.5</v>
      </c>
      <c r="U85" s="97">
        <f>IF(T$80=0,0,IF(OR($E87&gt;H_T-LBh_o,$E87&lt;=LBH_u),0,Daten!T85))</f>
        <v>0</v>
      </c>
      <c r="W85" s="3">
        <f>IF(W$80=0,0,qd_o)</f>
        <v>0</v>
      </c>
      <c r="X85" s="97">
        <f>IF(W$80=0,0,IF(OR($E87&gt;H_T-LBh_o,$E87&lt;=LBH_u),0,Daten!W85))</f>
        <v>0</v>
      </c>
      <c r="Z85" s="3">
        <f>IF(Z$80=0,0,qd_o)</f>
        <v>0</v>
      </c>
      <c r="AA85" s="97">
        <f>IF(Z$80=0,0,IF(OR($E87&gt;H_T-LBh_o,$E87&lt;=LBH_u),0,Daten!Z85))</f>
        <v>0</v>
      </c>
      <c r="AC85" s="3">
        <f>IF(AC$80=0,0,qd_o)</f>
        <v>0</v>
      </c>
      <c r="AD85" s="97">
        <f>IF(AC$80=0,0,IF(OR($E87&gt;H_T-LBh_o,$E87&lt;=LBH_u),0,Daten!AC85))</f>
        <v>0</v>
      </c>
      <c r="AF85" s="3">
        <f>IF(AF$80=0,0,qd_o)</f>
        <v>0</v>
      </c>
      <c r="AG85" s="97">
        <f>IF(AF$80=0,0,IF(OR($E87&gt;H_T-LBh_o,$E87&lt;=LBH_u),0,Daten!AF85))</f>
        <v>0</v>
      </c>
      <c r="AI85" s="3">
        <f>IF(AI$80=0,0,qd_o)</f>
        <v>0</v>
      </c>
      <c r="AJ85" s="97">
        <f>IF(AI$80=0,0,IF(OR($E87&gt;H_T-LBh_o,$E87&lt;=LBH_u),0,Daten!AI85))</f>
        <v>0</v>
      </c>
      <c r="AL85" s="3">
        <f>IF(AL$80=0,0,qd_o)</f>
        <v>0</v>
      </c>
      <c r="AM85" s="97">
        <f>IF(AL$80=0,0,IF(OR($E87&gt;H_T-LBh_o,$E87&lt;=LBH_u),0,Daten!AL85))</f>
        <v>0</v>
      </c>
      <c r="AO85" s="3">
        <f>IF(AO$80=0,0,qd_o)</f>
        <v>0</v>
      </c>
      <c r="AP85" s="97">
        <f>IF(AO$80=0,0,IF(OR($E87&gt;H_T-LBh_o,$E87&lt;=LBH_u),0,Daten!AO85))</f>
        <v>0</v>
      </c>
      <c r="AQ85" s="3"/>
      <c r="AR85" s="3">
        <f>IF(AR$80=0,0,qd_o)</f>
        <v>0</v>
      </c>
      <c r="AS85" s="97">
        <f>IF(AR$80=0,0,IF(OR($E87&gt;H_T-LBh_o,$E87&lt;=LBH_u),0,Daten!AR85))</f>
        <v>0</v>
      </c>
      <c r="AU85" s="3">
        <f>IF(AU$80=0,0,qd_o)</f>
        <v>0</v>
      </c>
      <c r="AV85" s="97">
        <f>IF(AU$80=0,0,IF(OR($E87&gt;H_T-LBh_o,$E87&lt;=LBH_u),0,Daten!AU85))</f>
        <v>0</v>
      </c>
      <c r="AW85" s="3"/>
      <c r="AX85" s="3">
        <f>IF(AX$80=0,0,qd_o)</f>
        <v>0</v>
      </c>
      <c r="AY85" s="97">
        <f>IF(AX$80=0,0,IF(OR($E87&gt;H_T-LBh_o,$E87&lt;=LBH_u),0,Daten!AX85))</f>
        <v>0</v>
      </c>
      <c r="AZ85" s="3"/>
      <c r="BA85" s="3">
        <f>IF(BA$80=0,0,qd_o)</f>
        <v>0</v>
      </c>
      <c r="BB85" s="97">
        <f>IF(BA$80=0,0,IF(OR($E87&gt;H_T-LBh_o,$E87&lt;=LBH_u),0,Daten!BA85))</f>
        <v>0</v>
      </c>
      <c r="BC85" s="3"/>
      <c r="BD85" s="3">
        <f>IF(BD$80=0,0,qd_o)</f>
        <v>0</v>
      </c>
      <c r="BE85" s="97">
        <f>IF(BD$80=0,0,IF(OR($E87&gt;H_T-LBh_o,$E87&lt;=LBH_u),0,Daten!BD85))</f>
        <v>0</v>
      </c>
      <c r="BF85" s="3"/>
      <c r="BG85" s="3">
        <f>IF(BG$80=0,0,qd_o)</f>
        <v>0</v>
      </c>
      <c r="BH85" s="97">
        <f>IF(BG$80=0,0,IF(OR($E87&gt;H_T-LBh_o,$E87&lt;=LBH_u),0,Daten!BG85))</f>
        <v>0</v>
      </c>
      <c r="BI85" s="3"/>
      <c r="BJ85" s="3">
        <f>IF(BJ$80=0,0,qd_o)</f>
        <v>0</v>
      </c>
      <c r="BK85" s="97">
        <f>IF(BJ$80=0,0,IF(OR($E87&gt;H_T-LBh_o,$E87&lt;=LBH_u),0,Daten!BJ85))</f>
        <v>0</v>
      </c>
      <c r="BL85" s="3"/>
      <c r="BM85" s="3">
        <f>IF(BM$80=0,0,qd_o)</f>
        <v>0</v>
      </c>
      <c r="BN85" s="97">
        <f>IF(BM$80=0,0,IF(OR($E87&gt;H_T-LBh_o,$E87&lt;=LBH_u),0,Daten!BM85))</f>
        <v>0</v>
      </c>
      <c r="BO85" s="3"/>
      <c r="BP85" s="3">
        <f>IF(BP$80=0,0,qd_o)</f>
        <v>0</v>
      </c>
      <c r="BQ85" s="97">
        <f>IF(BP$80=0,0,IF(OR($E87&gt;H_T-LBh_o,$E87&lt;=LBH_u),0,Daten!BP85))</f>
        <v>0</v>
      </c>
      <c r="BR85" s="3"/>
      <c r="BS85" s="3">
        <f>IF(BS$80=0,0,qd_o)</f>
        <v>0</v>
      </c>
      <c r="BT85" s="97">
        <f>IF(BS$80=0,0,IF(OR($E87&gt;H_T-LBh_o,$E87&lt;=LBH_u),0,Daten!BS85))</f>
        <v>0</v>
      </c>
      <c r="BU85" s="3"/>
      <c r="BV85" s="3">
        <f>IF(BV$80=0,0,qd_o)</f>
        <v>0</v>
      </c>
      <c r="BW85" s="97">
        <f>IF(BV$80=0,0,IF(OR($E87&gt;H_T-LBh_o,$E87&lt;=LBH_u),0,Daten!BV85))</f>
        <v>0</v>
      </c>
      <c r="BX85" s="3"/>
      <c r="BY85" s="3">
        <f>IF(BY$80=0,0,qd_o)</f>
        <v>0</v>
      </c>
      <c r="BZ85" s="97">
        <f>IF(BY$80=0,0,IF(OR($E87&gt;H_T-LBh_o,$E87&lt;=LBH_u),0,Daten!BY85))</f>
        <v>0</v>
      </c>
      <c r="CA85" s="3"/>
      <c r="CB85" s="3">
        <f>IF(CB$80=0,0,qd_o)</f>
        <v>0</v>
      </c>
      <c r="CC85" s="97">
        <f>IF(CB$80=0,0,IF(OR($E87&gt;H_T-LBh_o,$E87&lt;=LBH_u),0,Daten!CB85))</f>
        <v>0</v>
      </c>
    </row>
    <row r="86" spans="1:81">
      <c r="A86" s="46">
        <f>IF(D92=D86,H87,IF(D93=D86,H90,""))</f>
        <v>2.5</v>
      </c>
      <c r="B86" s="92">
        <f>IF(AND(D92="",D93=""),"",D86)</f>
        <v>1</v>
      </c>
      <c r="C86" s="92" t="str">
        <f>IF(AND(D92="",D93=""),"",IF(D92=D86,"oben","unten"))</f>
        <v>oben</v>
      </c>
      <c r="D86" s="3">
        <v>1</v>
      </c>
      <c r="F86" s="3" t="s">
        <v>100</v>
      </c>
      <c r="G86" s="3"/>
      <c r="H86" s="6">
        <f>IF(H$80=0,0,H85-qd*($E87-$E89)/H_T)</f>
        <v>1.6578947368421053</v>
      </c>
      <c r="I86" s="97">
        <f>IF(H$80=0,0,IF(OR($E89&gt;=H_T-LBh_o,$E89&lt;LBH_u),0,Daten!H86))</f>
        <v>0</v>
      </c>
      <c r="J86" s="3"/>
      <c r="K86" s="6">
        <f>IF(K$80=0,0,K85-qd*($E87-$E89)/H_T)</f>
        <v>1.6578947368421053</v>
      </c>
      <c r="L86" s="97">
        <f>IF(K$80=0,0,IF(OR($E89&gt;=H_T-LBh_o,$E89&lt;LBH_u),0,Daten!K86))</f>
        <v>0</v>
      </c>
      <c r="M86" s="3"/>
      <c r="N86" s="6">
        <f>IF(N$80=0,0,N85-qd*($E87-$E89)/H_T)</f>
        <v>1.6578947368421053</v>
      </c>
      <c r="O86" s="97">
        <f>IF(N$80=0,0,IF(OR($E89&gt;=H_T-LBh_o,$E89&lt;LBH_u),0,Daten!N86))</f>
        <v>0</v>
      </c>
      <c r="P86" s="3"/>
      <c r="Q86" s="6">
        <f>IF(Q$80=0,0,Q85-qd*($E87-$E89)/H_T)</f>
        <v>1.6578947368421053</v>
      </c>
      <c r="R86" s="97">
        <f>IF(Q$80=0,0,IF(OR($E89&gt;=H_T-LBh_o,$E89&lt;LBH_u),0,Daten!Q86))</f>
        <v>0</v>
      </c>
      <c r="T86" s="6">
        <f>IF(T$80=0,0,T85-qd*($E87-$E89)/H_T)</f>
        <v>1.6578947368421053</v>
      </c>
      <c r="U86" s="97">
        <f>IF(T$80=0,0,IF(OR($E89&gt;=H_T-LBh_o,$E89&lt;LBH_u),0,Daten!T86))</f>
        <v>0</v>
      </c>
      <c r="W86" s="6">
        <f>IF(W$80=0,0,W85-qd*($E87-$E89)/H_T)</f>
        <v>0</v>
      </c>
      <c r="X86" s="97">
        <f>IF(W$80=0,0,IF(OR($E89&gt;=H_T-LBh_o,$E89&lt;LBH_u),0,Daten!W86))</f>
        <v>0</v>
      </c>
      <c r="Z86" s="6">
        <f>IF(Z$80=0,0,Z85-qd*($E87-$E89)/H_T)</f>
        <v>0</v>
      </c>
      <c r="AA86" s="97">
        <f>IF(Z$80=0,0,IF(OR($E89&gt;=H_T-LBh_o,$E89&lt;LBH_u),0,Daten!Z86))</f>
        <v>0</v>
      </c>
      <c r="AC86" s="6">
        <f>IF(AC$80=0,0,AC85-qd*($E87-$E89)/H_T)</f>
        <v>0</v>
      </c>
      <c r="AD86" s="97">
        <f>IF(AC$80=0,0,IF(OR($E89&gt;=H_T-LBh_o,$E89&lt;LBH_u),0,Daten!AC86))</f>
        <v>0</v>
      </c>
      <c r="AF86" s="6">
        <f>IF(AF$80=0,0,AF85-qd*($E87-$E89)/H_T)</f>
        <v>0</v>
      </c>
      <c r="AG86" s="97">
        <f>IF(AF$80=0,0,IF(OR($E89&gt;=H_T-LBh_o,$E89&lt;LBH_u),0,Daten!AF86))</f>
        <v>0</v>
      </c>
      <c r="AI86" s="6">
        <f>IF(AI$80=0,0,AI85-qd*($E87-$E89)/H_T)</f>
        <v>0</v>
      </c>
      <c r="AJ86" s="97">
        <f>IF(AI$80=0,0,IF(OR($E89&gt;=H_T-LBh_o,$E89&lt;LBH_u),0,Daten!AI86))</f>
        <v>0</v>
      </c>
      <c r="AL86" s="6">
        <f>IF(AL$80=0,0,AL85-qd*($E87-$E89)/H_T)</f>
        <v>0</v>
      </c>
      <c r="AM86" s="97">
        <f>IF(AL$80=0,0,IF(OR($E89&gt;=H_T-LBh_o,$E89&lt;LBH_u),0,Daten!AL86))</f>
        <v>0</v>
      </c>
      <c r="AO86" s="6">
        <f>IF(AO$80=0,0,AO85-qd*($E87-$E89)/H_T)</f>
        <v>0</v>
      </c>
      <c r="AP86" s="97">
        <f>IF(AO$80=0,0,IF(OR($E89&gt;=H_T-LBh_o,$E89&lt;LBH_u),0,Daten!AO86))</f>
        <v>0</v>
      </c>
      <c r="AQ86" s="3"/>
      <c r="AR86" s="6">
        <f>IF(AR$80=0,0,AR85-qd*($E87-$E89)/H_T)</f>
        <v>0</v>
      </c>
      <c r="AS86" s="97">
        <f>IF(AR$80=0,0,IF(OR($E89&gt;=H_T-LBh_o,$E89&lt;LBH_u),0,Daten!AR86))</f>
        <v>0</v>
      </c>
      <c r="AU86" s="6">
        <f>IF(AU$80=0,0,AU85-qd*($E87-$E89)/H_T)</f>
        <v>0</v>
      </c>
      <c r="AV86" s="97">
        <f>IF(AU$80=0,0,IF(OR($E89&gt;=H_T-LBh_o,$E89&lt;LBH_u),0,Daten!AU86))</f>
        <v>0</v>
      </c>
      <c r="AW86" s="3"/>
      <c r="AX86" s="6">
        <f>IF(AX$80=0,0,AX85-qd*($E87-$E89)/H_T)</f>
        <v>0</v>
      </c>
      <c r="AY86" s="97">
        <f>IF(AX$80=0,0,IF(OR($E89&gt;=H_T-LBh_o,$E89&lt;LBH_u),0,Daten!AX86))</f>
        <v>0</v>
      </c>
      <c r="AZ86" s="3"/>
      <c r="BA86" s="6">
        <f>IF(BA$80=0,0,BA85-qd*($E87-$E89)/H_T)</f>
        <v>0</v>
      </c>
      <c r="BB86" s="97">
        <f>IF(BA$80=0,0,IF(OR($E89&gt;=H_T-LBh_o,$E89&lt;LBH_u),0,Daten!BA86))</f>
        <v>0</v>
      </c>
      <c r="BC86" s="3"/>
      <c r="BD86" s="6">
        <f>IF(BD$80=0,0,BD85-qd*($E87-$E89)/H_T)</f>
        <v>0</v>
      </c>
      <c r="BE86" s="97">
        <f>IF(BD$80=0,0,IF(OR($E89&gt;=H_T-LBh_o,$E89&lt;LBH_u),0,Daten!BD86))</f>
        <v>0</v>
      </c>
      <c r="BF86" s="3"/>
      <c r="BG86" s="6">
        <f>IF(BG$80=0,0,BG85-qd*($E87-$E89)/H_T)</f>
        <v>0</v>
      </c>
      <c r="BH86" s="97">
        <f>IF(BG$80=0,0,IF(OR($E89&gt;=H_T-LBh_o,$E89&lt;LBH_u),0,Daten!BG86))</f>
        <v>0</v>
      </c>
      <c r="BI86" s="3"/>
      <c r="BJ86" s="6">
        <f>IF(BJ$80=0,0,BJ85-qd*($E87-$E89)/H_T)</f>
        <v>0</v>
      </c>
      <c r="BK86" s="97">
        <f>IF(BJ$80=0,0,IF(OR($E89&gt;=H_T-LBh_o,$E89&lt;LBH_u),0,Daten!BJ86))</f>
        <v>0</v>
      </c>
      <c r="BL86" s="3"/>
      <c r="BM86" s="6">
        <f>IF(BM$80=0,0,BM85-qd*($E87-$E89)/H_T)</f>
        <v>0</v>
      </c>
      <c r="BN86" s="97">
        <f>IF(BM$80=0,0,IF(OR($E89&gt;=H_T-LBh_o,$E89&lt;LBH_u),0,Daten!BM86))</f>
        <v>0</v>
      </c>
      <c r="BO86" s="3"/>
      <c r="BP86" s="6">
        <f>IF(BP$80=0,0,BP85-qd*($E87-$E89)/H_T)</f>
        <v>0</v>
      </c>
      <c r="BQ86" s="97">
        <f>IF(BP$80=0,0,IF(OR($E89&gt;=H_T-LBh_o,$E89&lt;LBH_u),0,Daten!BP86))</f>
        <v>0</v>
      </c>
      <c r="BR86" s="3"/>
      <c r="BS86" s="6">
        <f>IF(BS$80=0,0,BS85-qd*($E87-$E89)/H_T)</f>
        <v>0</v>
      </c>
      <c r="BT86" s="97">
        <f>IF(BS$80=0,0,IF(OR($E89&gt;=H_T-LBh_o,$E89&lt;LBH_u),0,Daten!BS86))</f>
        <v>0</v>
      </c>
      <c r="BU86" s="3"/>
      <c r="BV86" s="6">
        <f>IF(BV$80=0,0,BV85-qd*($E87-$E89)/H_T)</f>
        <v>0</v>
      </c>
      <c r="BW86" s="97">
        <f>IF(BV$80=0,0,IF(OR($E89&gt;=H_T-LBh_o,$E89&lt;LBH_u),0,Daten!BV86))</f>
        <v>0</v>
      </c>
      <c r="BX86" s="3"/>
      <c r="BY86" s="6">
        <f>IF(BY$80=0,0,BY85-qd*($E87-$E89)/H_T)</f>
        <v>0</v>
      </c>
      <c r="BZ86" s="97">
        <f>IF(BY$80=0,0,IF(OR($E89&gt;=H_T-LBh_o,$E89&lt;LBH_u),0,Daten!BY86))</f>
        <v>0</v>
      </c>
      <c r="CA86" s="3"/>
      <c r="CB86" s="6">
        <f>IF(CB$80=0,0,CB85-qd*($E87-$E89)/H_T)</f>
        <v>0</v>
      </c>
      <c r="CC86" s="97">
        <f>IF(CB$80=0,0,IF(OR($E89&gt;=H_T-LBh_o,$E89&lt;LBH_u),0,Daten!CB86))</f>
        <v>0</v>
      </c>
    </row>
    <row r="87" spans="1:81">
      <c r="D87" s="3" t="s">
        <v>104</v>
      </c>
      <c r="E87" s="6">
        <f>H_T</f>
        <v>4.75</v>
      </c>
      <c r="F87" s="54" t="s">
        <v>178</v>
      </c>
      <c r="G87" s="38"/>
      <c r="H87" s="98">
        <f>IF(Bh="nein",ABS(H85),ABS(I85))</f>
        <v>2.5</v>
      </c>
      <c r="I87" s="9"/>
      <c r="J87" s="38"/>
      <c r="K87" s="98">
        <f>IF(Bh="nein",ABS(K85),ABS(L85))</f>
        <v>2.5</v>
      </c>
      <c r="L87" s="9"/>
      <c r="M87" s="38"/>
      <c r="N87" s="98">
        <f>IF(Bh="nein",ABS(N85),ABS(O85))</f>
        <v>2.5</v>
      </c>
      <c r="O87" s="9"/>
      <c r="P87" s="38"/>
      <c r="Q87" s="98">
        <f>IF(Bh="nein",ABS(Q85),ABS(R85))</f>
        <v>2.5</v>
      </c>
      <c r="R87" s="9"/>
      <c r="S87" s="38"/>
      <c r="T87" s="98">
        <f>IF(Bh="nein",ABS(T85),ABS(U85))</f>
        <v>2.5</v>
      </c>
      <c r="U87" s="9"/>
      <c r="V87" s="38"/>
      <c r="W87" s="98">
        <f>IF(Bh="nein",ABS(W85),ABS(X85))</f>
        <v>0</v>
      </c>
      <c r="X87" s="9"/>
      <c r="Y87" s="38"/>
      <c r="Z87" s="98">
        <f>IF(Bh="nein",ABS(Z85),ABS(AA85))</f>
        <v>0</v>
      </c>
      <c r="AA87" s="9"/>
      <c r="AB87" s="38"/>
      <c r="AC87" s="98">
        <f>IF(Bh="nein",ABS(AC85),ABS(AD85))</f>
        <v>0</v>
      </c>
      <c r="AD87" s="9"/>
      <c r="AE87" s="38"/>
      <c r="AF87" s="98">
        <f>IF(Bh="nein",ABS(AF85),ABS(AG85))</f>
        <v>0</v>
      </c>
      <c r="AG87" s="9"/>
      <c r="AH87" s="38"/>
      <c r="AI87" s="98">
        <f>IF(Bh="nein",ABS(AI85),ABS(AJ85))</f>
        <v>0</v>
      </c>
      <c r="AJ87" s="9"/>
      <c r="AK87" s="38"/>
      <c r="AL87" s="98">
        <f>IF(Bh="nein",ABS(AL85),ABS(AM85))</f>
        <v>0</v>
      </c>
      <c r="AM87" s="9"/>
      <c r="AN87" s="38"/>
      <c r="AO87" s="98">
        <f>IF(Bh="nein",ABS(AO85),ABS(AP85))</f>
        <v>0</v>
      </c>
      <c r="AP87" s="9"/>
      <c r="AQ87" s="38"/>
      <c r="AR87" s="98">
        <f>IF(Bh="nein",ABS(AR85),ABS(AS85))</f>
        <v>0</v>
      </c>
      <c r="AS87" s="9"/>
      <c r="AT87" s="38"/>
      <c r="AU87" s="98">
        <f>IF(Bh="nein",ABS(AU85),ABS(AV85))</f>
        <v>0</v>
      </c>
      <c r="AV87" s="9"/>
      <c r="AW87" s="38"/>
      <c r="AX87" s="98">
        <f>IF(Bh="nein",ABS(AX85),ABS(AY85))</f>
        <v>0</v>
      </c>
      <c r="AY87" s="9"/>
      <c r="AZ87" s="38"/>
      <c r="BA87" s="98">
        <f>IF(Bh="nein",ABS(BA85),ABS(BB85))</f>
        <v>0</v>
      </c>
      <c r="BB87" s="9"/>
      <c r="BC87" s="38"/>
      <c r="BD87" s="98">
        <f>IF(Bh="nein",ABS(BD85),ABS(BE85))</f>
        <v>0</v>
      </c>
      <c r="BE87" s="9"/>
      <c r="BF87" s="38"/>
      <c r="BG87" s="98">
        <f>IF(Bh="nein",ABS(BG85),ABS(BH85))</f>
        <v>0</v>
      </c>
      <c r="BH87" s="9"/>
      <c r="BI87" s="38"/>
      <c r="BJ87" s="98">
        <f>IF(Bh="nein",ABS(BJ85),ABS(BK85))</f>
        <v>0</v>
      </c>
      <c r="BK87" s="9"/>
      <c r="BL87" s="38"/>
      <c r="BM87" s="98">
        <f>IF(Bh="nein",ABS(BM85),ABS(BN85))</f>
        <v>0</v>
      </c>
      <c r="BN87" s="9"/>
      <c r="BO87" s="38"/>
      <c r="BP87" s="98">
        <f>IF(Bh="nein",ABS(BP85),ABS(BQ85))</f>
        <v>0</v>
      </c>
      <c r="BQ87" s="9"/>
      <c r="BR87" s="38"/>
      <c r="BS87" s="98">
        <f>IF(Bh="nein",ABS(BS85),ABS(BT85))</f>
        <v>0</v>
      </c>
      <c r="BT87" s="9"/>
      <c r="BU87" s="38"/>
      <c r="BV87" s="98">
        <f>IF(Bh="nein",ABS(BV85),ABS(BW85))</f>
        <v>0</v>
      </c>
      <c r="BW87" s="9"/>
      <c r="BX87" s="38"/>
      <c r="BY87" s="98">
        <f>IF(Bh="nein",ABS(BY85),ABS(BZ85))</f>
        <v>0</v>
      </c>
      <c r="BZ87" s="9"/>
      <c r="CA87" s="38"/>
      <c r="CB87" s="98">
        <f>IF(Bh="nein",ABS(CB85),ABS(CC85))</f>
        <v>0</v>
      </c>
      <c r="CC87" s="9"/>
    </row>
    <row r="88" spans="1:81">
      <c r="A88" s="7"/>
      <c r="B88" s="8"/>
      <c r="C88" s="11" t="s">
        <v>229</v>
      </c>
      <c r="D88" s="3"/>
      <c r="E88" s="6"/>
      <c r="F88" s="55" t="s">
        <v>179</v>
      </c>
      <c r="G88" s="41"/>
      <c r="H88" s="6">
        <f>IF($D86&lt;=nHP,H$82/H_T,0)</f>
        <v>4.2105263157894735</v>
      </c>
      <c r="I88" s="3"/>
      <c r="J88" s="41"/>
      <c r="K88" s="6">
        <f>IF($D86&lt;=nHP,K$82/H_T,0)</f>
        <v>2.736842105263158</v>
      </c>
      <c r="L88" s="3"/>
      <c r="M88" s="41"/>
      <c r="N88" s="6">
        <f>IF($D86&lt;=nHP,N$82/H_T,0)</f>
        <v>0.63157894736842102</v>
      </c>
      <c r="P88" s="41"/>
      <c r="Q88" s="6">
        <f>IF($D86&lt;=nHP,Q$82/H_T,0)</f>
        <v>-1.4736842105263157</v>
      </c>
      <c r="S88" s="41"/>
      <c r="T88" s="6">
        <f>IF($D86&lt;=nHP,T$82/H_T,0)</f>
        <v>-3.5789473684210527</v>
      </c>
      <c r="V88" s="41"/>
      <c r="W88" s="6">
        <f>IF($D86&lt;=nHP,W$82/H_T,0)</f>
        <v>0</v>
      </c>
      <c r="Y88" s="41"/>
      <c r="Z88" s="6">
        <f>IF($D86&lt;=nHP,Z$82/H_T,0)</f>
        <v>0</v>
      </c>
      <c r="AB88" s="41"/>
      <c r="AC88" s="6">
        <f>IF($D86&lt;=nHP,AC$82/H_T,0)</f>
        <v>0</v>
      </c>
      <c r="AE88" s="41"/>
      <c r="AF88" s="6">
        <f>IF($D86&lt;=nHP,AF$82/H_T,0)</f>
        <v>0</v>
      </c>
      <c r="AH88" s="41"/>
      <c r="AI88" s="6">
        <f>IF($D86&lt;=nHP,AI$82/H_T,0)</f>
        <v>0</v>
      </c>
      <c r="AK88" s="41"/>
      <c r="AL88" s="6">
        <f>IF($D86&lt;=nHP,AL$82/H_T,0)</f>
        <v>0</v>
      </c>
      <c r="AN88" s="41"/>
      <c r="AO88" s="6">
        <f>IF($D86&lt;=nHP,AO$82/H_T,0)</f>
        <v>0</v>
      </c>
      <c r="AP88" s="3"/>
      <c r="AQ88" s="41"/>
      <c r="AR88" s="6">
        <f>IF($D86&lt;=nHP,AR$82/H_T,0)</f>
        <v>0</v>
      </c>
      <c r="AS88" s="3"/>
      <c r="AT88" s="41"/>
      <c r="AU88" s="6">
        <f>IF($D86&lt;=nHP,AU$82/H_T,0)</f>
        <v>0</v>
      </c>
      <c r="AW88" s="41"/>
      <c r="AX88" s="6">
        <f>IF($D86&lt;=nHP,AX$82/H_T,0)</f>
        <v>0</v>
      </c>
      <c r="AY88" s="3"/>
      <c r="AZ88" s="41"/>
      <c r="BA88" s="6">
        <f>IF($D86&lt;=nHP,BA$82/H_T,0)</f>
        <v>0</v>
      </c>
      <c r="BB88" s="3"/>
      <c r="BC88" s="41"/>
      <c r="BD88" s="6">
        <f>IF($D86&lt;=nHP,BD$82/H_T,0)</f>
        <v>0</v>
      </c>
      <c r="BE88" s="3"/>
      <c r="BF88" s="41"/>
      <c r="BG88" s="6">
        <f>IF($D86&lt;=nHP,BG$82/H_T,0)</f>
        <v>0</v>
      </c>
      <c r="BH88" s="3"/>
      <c r="BI88" s="41"/>
      <c r="BJ88" s="6">
        <f>IF($D86&lt;=nHP,BJ$82/H_T,0)</f>
        <v>0</v>
      </c>
      <c r="BK88" s="3"/>
      <c r="BL88" s="41"/>
      <c r="BM88" s="6">
        <f>IF($D86&lt;=nHP,BM$82/H_T,0)</f>
        <v>0</v>
      </c>
      <c r="BN88" s="3"/>
      <c r="BO88" s="41"/>
      <c r="BP88" s="6">
        <f>IF($D86&lt;=nHP,BP$82/H_T,0)</f>
        <v>0</v>
      </c>
      <c r="BQ88" s="3"/>
      <c r="BR88" s="41"/>
      <c r="BS88" s="6">
        <f>IF($D86&lt;=nHP,BS$82/H_T,0)</f>
        <v>0</v>
      </c>
      <c r="BT88" s="3"/>
      <c r="BU88" s="41"/>
      <c r="BV88" s="6">
        <f>IF($D86&lt;=nHP,BV$82/H_T,0)</f>
        <v>0</v>
      </c>
      <c r="BW88" s="3"/>
      <c r="BX88" s="41"/>
      <c r="BY88" s="6">
        <f>IF($D86&lt;=nHP,BY$82/H_T,0)</f>
        <v>0</v>
      </c>
      <c r="BZ88" s="3"/>
      <c r="CA88" s="41"/>
      <c r="CB88" s="6">
        <f>IF($D86&lt;=nHP,CB$82/H_T,0)</f>
        <v>0</v>
      </c>
      <c r="CC88" s="3"/>
    </row>
    <row r="89" spans="1:81">
      <c r="A89" s="41" t="s">
        <v>223</v>
      </c>
      <c r="B89" s="6">
        <f>IF(D92="","",IF(ABS(H92)=Bemessung!$C$26,ABS(Daten!H87),IF(ABS(Daten!K92)=Bemessung!$C$26,ABS(Daten!K87),IF(ABS(Daten!N92)=Bemessung!$C$26,ABS(Daten!N87),IF(ABS(Daten!Q92)=Bemessung!$C$26,ABS(Daten!Q87),IF(ABS(Daten!T92)=Bemessung!$C$26,ABS(Daten!T87),IF(ABS(Daten!W92)=Bemessung!$C$26,ABS(Daten!W87),IF(ABS(Daten!Z92)=Bemessung!$C$26,ABS(Daten!Z87),IF(ABS(Daten!AC92)=Bemessung!$C$26,ABS(Daten!AC87),IF(ABS(Daten!AF92)=Bemessung!$C$26,ABS(Daten!AF87),IF(ABS(Daten!AI92)=Bemessung!$C$26,ABS(Daten!AI87),IF(ABS(Daten!AL92)=Bemessung!$C$26,ABS(Daten!AL87),IF(ABS(Daten!AO92)=Bemessung!$C$26,ABS(Daten!AO87),IF(ABS(Daten!AR92)=Bemessung!$C$26,ABS(Daten!AR87),IF(ABS(Daten!AU92)=Bemessung!$C$26,ABS(Daten!AU87),IF(ABS(Daten!AX92)=Bemessung!$C$26,ABS(Daten!AX87),IF(ABS(Daten!BA92)=Bemessung!$C$26,ABS(Daten!BA87),IF(ABS(Daten!BD92)=Bemessung!$C$26,ABS(Daten!BD87),IF(ABS(Daten!BG92)=Bemessung!$C$26,ABS(Daten!BG87),IF(ABS(Daten!BJ92)=Bemessung!$C$26,ABS(Daten!BJ87),IF(ABS(Daten!BM92)=Bemessung!$C$26,ABS(Daten!BM87),IF(ABS(Daten!BP92)=Bemessung!$C$26,ABS(Daten!BP87),IF(ABS(Daten!BS92)=Bemessung!$C$26,ABS(Daten!BS87),IF(ABS(Daten!BV92)=Bemessung!$C$26,ABS(Daten!BV87),IF(ABS(Daten!BY92)=Bemessung!$C$26,ABS(Daten!BY87),IF(ABS(Daten!CB92)=Bemessung!$C$26,ABS(Daten!CB87),""))))))))))))))))))))))))))</f>
        <v>2.5</v>
      </c>
      <c r="C89" s="65">
        <f>IF(D92="","",IF(ABS(H92)=Bemessung!$C$26,1,IF(ABS(Daten!K92)=Bemessung!$C$26,2,IF(ABS(Daten!N92)=Bemessung!$C$26,3,IF(ABS(Daten!Q92)=Bemessung!$C$26,4,IF(ABS(Daten!T92)=Bemessung!$C$26,5,IF(ABS(Daten!W92)=Bemessung!$C$26,6,IF(ABS(Daten!Z92)=Bemessung!$C$26,7,IF(ABS(Daten!AC92)=Bemessung!$C$26,8,IF(ABS(Daten!AF92)=Bemessung!$C$26,9,IF(ABS(Daten!AI92)=Bemessung!$C$26,10,IF(ABS(Daten!AL92)=Bemessung!$C$26,11,IF(ABS(Daten!AO92)=Bemessung!$C$26,12,IF(ABS(Daten!AR92)=Bemessung!$C$26,13,IF(ABS(Daten!AU92)=Bemessung!$C$26,14,IF(ABS(Daten!AX92)=Bemessung!$C$26,15,IF(ABS(Daten!BA92)=Bemessung!$C$26,16,IF(ABS(Daten!BD92)=Bemessung!$C$26,17,IF(ABS(Daten!BG92)=Bemessung!$C$26,18,IF(ABS(Daten!BJ92)=Bemessung!$C$26,19,IF(ABS(Daten!BM92)=Bemessung!$C$26,20,IF(ABS(Daten!BP92)=Bemessung!$C$26,21,IF(ABS(Daten!BS92)=Bemessung!$C$26,22,IF(ABS(Daten!BV92)=Bemessung!$C$26,23,IF(ABS(Daten!BY92)=Bemessung!$C$26,24,IF(ABS(Daten!CB92)=Bemessung!$C$26,25,""))))))))))))))))))))))))))</f>
        <v>1</v>
      </c>
      <c r="D89" s="3" t="s">
        <v>103</v>
      </c>
      <c r="E89" s="6">
        <f>E87-$C$27</f>
        <v>3.75</v>
      </c>
      <c r="F89" s="55" t="s">
        <v>101</v>
      </c>
      <c r="G89" s="41">
        <v>0</v>
      </c>
      <c r="H89" s="6">
        <f>IF(H$82&gt;0,I89,G89)</f>
        <v>6</v>
      </c>
      <c r="I89" s="6">
        <f>IF(I$81=L_T,0,4*I$83/H$80)</f>
        <v>6</v>
      </c>
      <c r="J89" s="56">
        <f>IF($E87=0,0,IF(J$81=L_T,0,-(4*J$83/K$80+2*L$83/K$80)))</f>
        <v>-2.9333333333333331</v>
      </c>
      <c r="K89" s="6">
        <f>IF(K$82&gt;0,L89,J89)</f>
        <v>2.2666666666666666</v>
      </c>
      <c r="L89" s="6">
        <f>IF($E87=0,0,IF(L$81=L_T,0,2*J$83/K$80+4*L$83/K$80))</f>
        <v>2.2666666666666666</v>
      </c>
      <c r="M89" s="56">
        <f>IF($E87=0,0,IF(M$81=L_T,0,-(4*M$83/N$80+2*O$83/N$80)))</f>
        <v>-0.93333333333333335</v>
      </c>
      <c r="N89" s="6">
        <f>IF(N$82&gt;0,O89,M89)</f>
        <v>0.26666666666666666</v>
      </c>
      <c r="O89" s="6">
        <f>IF($E87=0,0,IF(O$81=L_T,0,2*M$83/N$80+4*O$83/N$80))</f>
        <v>0.26666666666666666</v>
      </c>
      <c r="P89" s="56">
        <f>IF($E87=0,0,IF(P$81=L_T,0,-(4*P$83/Q$80+2*R$83/Q$80)))</f>
        <v>1.0666666666666667</v>
      </c>
      <c r="Q89" s="6">
        <f>IF(Q$82&gt;0,R89,P89)</f>
        <v>1.0666666666666667</v>
      </c>
      <c r="R89" s="6">
        <f>IF($E87=0,0,IF(R$81=L_T,0,2*P$83/Q$80+4*R$83/Q$80))</f>
        <v>-1.7333333333333334</v>
      </c>
      <c r="S89" s="56">
        <f>IF($E87=0,0,IF(S$81=L_T,0,-(4*S$83/T$80+2*U$83/T$80)))</f>
        <v>1.6</v>
      </c>
      <c r="T89" s="6">
        <f>IF(T$82&gt;0,U89,S89)</f>
        <v>1.6</v>
      </c>
      <c r="U89" s="6">
        <f>IF($E87=0,0,IF(U$81=L_T,0,2*S$83/T$80+4*U$83/T$80))</f>
        <v>0</v>
      </c>
      <c r="V89" s="56">
        <f>IF($E87=0,0,IF(V$81=L_T,0,-(4*V$83/W$80+2*X$83/W$80)))</f>
        <v>0</v>
      </c>
      <c r="W89" s="6">
        <f>IF(W$82&gt;0,X89,V89)</f>
        <v>0</v>
      </c>
      <c r="X89" s="6">
        <f>IF($E87=0,0,IF(X$81=L_T,0,2*V$83/W$80+4*X$83/W$80))</f>
        <v>0</v>
      </c>
      <c r="Y89" s="56">
        <f>IF($E87=0,0,IF(Y$81=L_T,0,-(4*Y$83/Z$80+2*AA$83/Z$80)))</f>
        <v>0</v>
      </c>
      <c r="Z89" s="6">
        <f>IF(Z$82&gt;0,AA89,Y89)</f>
        <v>0</v>
      </c>
      <c r="AA89" s="6">
        <f>IF($E87=0,0,IF(AA$81=L_T,0,2*Y$83/Z$80+4*AA$83/Z$80))</f>
        <v>0</v>
      </c>
      <c r="AB89" s="56">
        <f>IF($E87=0,0,IF(AB$81=L_T,0,-(4*AB$83/AC$80+2*AD$83/AC$80)))</f>
        <v>0</v>
      </c>
      <c r="AC89" s="6">
        <f>IF(AC$82&gt;0,AD89,AB89)</f>
        <v>0</v>
      </c>
      <c r="AD89" s="6">
        <f>IF($E87=0,0,IF(AD$81=L_T,0,2*AB$83/AC$80+4*AD$83/AC$80))</f>
        <v>0</v>
      </c>
      <c r="AE89" s="56">
        <f>IF($E87=0,0,IF(AE$81=L_T,0,-(4*AE$83/AF$80+2*AG$83/AF$80)))</f>
        <v>0</v>
      </c>
      <c r="AF89" s="6">
        <f>IF(AF$82&gt;0,AG89,AE89)</f>
        <v>0</v>
      </c>
      <c r="AG89" s="6">
        <f>IF($E87=0,0,IF(AG$81=L_T,0,2*AE$83/AF$80+4*AG$83/AF$80))</f>
        <v>0</v>
      </c>
      <c r="AH89" s="56">
        <f>IF($E87=0,0,IF(AH$81=L_T,0,-(4*AH$83/AI$80+2*AJ$83/AI$80)))</f>
        <v>0</v>
      </c>
      <c r="AI89" s="6">
        <f>IF(AI$82&gt;0,AJ89,AH89)</f>
        <v>0</v>
      </c>
      <c r="AJ89" s="6">
        <f>IF($E87=0,0,IF(AJ$81=L_T,0,2*AH$83/AI$80+4*AJ$83/AI$80))</f>
        <v>0</v>
      </c>
      <c r="AK89" s="56">
        <f>IF($E87=0,0,IF(AK$81=L_T,0,-(4*AK$83/AL$80+2*AM$83/AL$80)))</f>
        <v>0</v>
      </c>
      <c r="AL89" s="6">
        <f>IF(AL$82&gt;0,AM89,AK89)</f>
        <v>0</v>
      </c>
      <c r="AM89" s="6">
        <f>IF($E87=0,0,IF(AM$81=L_T,0,2*AK$83/AL$80+4*AM$83/AL$80))</f>
        <v>0</v>
      </c>
      <c r="AN89" s="56">
        <f>IF($E87=0,0,IF(AN$81=L_T,0,-(4*AN$83/AO$80+2*AP$83/AO$80)))</f>
        <v>0</v>
      </c>
      <c r="AO89" s="6">
        <f>IF(AO$82&gt;0,AP89,AN89)</f>
        <v>0</v>
      </c>
      <c r="AP89" s="6">
        <f>IF($E87=0,0,IF(AP$81=L_T,0,2*AN$83/AO$80+4*AP$83/AO$80))</f>
        <v>0</v>
      </c>
      <c r="AQ89" s="56">
        <f>IF($E87=0,0,IF(AQ$81=L_T,0,-(4*AQ$83/AR$80+2*AS$83/AR$80)))</f>
        <v>0</v>
      </c>
      <c r="AR89" s="6">
        <f>IF(AR$82&gt;0,AS89,AQ89)</f>
        <v>0</v>
      </c>
      <c r="AS89" s="6">
        <f>IF($E87=0,0,IF(AS$81=L_T,0,2*AQ$83/AR$80+4*AS$83/AR$80))</f>
        <v>0</v>
      </c>
      <c r="AT89" s="56">
        <f>IF($E87=0,0,IF(AT$81=L_T,0,-(4*AT$83/AU$80+2*AV$83/AU$80)))</f>
        <v>0</v>
      </c>
      <c r="AU89" s="6">
        <f>IF(AU$82&gt;0,AV89,AT89)</f>
        <v>0</v>
      </c>
      <c r="AV89" s="6">
        <f>IF($E87=0,0,IF(AV$81=L_T,0,2*AT$83/AU$80+4*AV$83/AU$80))</f>
        <v>0</v>
      </c>
      <c r="AW89" s="56">
        <f>IF($E87=0,0,IF(AW$81=L_T,0,-(4*AW$83/AX$80+2*AY$83/AX$80)))</f>
        <v>0</v>
      </c>
      <c r="AX89" s="6">
        <f>IF(AX$82&gt;0,AY89,AW89)</f>
        <v>0</v>
      </c>
      <c r="AY89" s="6">
        <f>IF($E87=0,0,IF(AY$81=L_T,0,2*AW$83/AX$80+4*AY$83/AX$80))</f>
        <v>0</v>
      </c>
      <c r="AZ89" s="56">
        <f>IF($E87=0,0,IF(AZ$81=L_T,0,-(4*AZ$83/BA$80+2*BB$83/BA$80)))</f>
        <v>0</v>
      </c>
      <c r="BA89" s="6">
        <f>IF(BA$82&gt;0,BB89,AZ89)</f>
        <v>0</v>
      </c>
      <c r="BB89" s="6">
        <f>IF($E87=0,0,IF(BB$81=L_T,0,2*AZ$83/BA$80+4*BB$83/BA$80))</f>
        <v>0</v>
      </c>
      <c r="BC89" s="56">
        <f>IF($E87=0,0,IF(BC$81=L_T,0,-(4*BC$83/BD$80+2*BE$83/BD$80)))</f>
        <v>0</v>
      </c>
      <c r="BD89" s="6">
        <f>IF(BD$82&gt;0,BE89,BC89)</f>
        <v>0</v>
      </c>
      <c r="BE89" s="6">
        <f>IF($E87=0,0,IF(BE$81=L_T,0,2*BC$83/BD$80+4*BE$83/BD$80))</f>
        <v>0</v>
      </c>
      <c r="BF89" s="56">
        <f>IF($E87=0,0,IF(BF$81=L_T,0,-(4*BF$83/BG$80+2*BH$83/BG$80)))</f>
        <v>0</v>
      </c>
      <c r="BG89" s="6">
        <f>IF(BG$82&gt;0,BH89,BF89)</f>
        <v>0</v>
      </c>
      <c r="BH89" s="6">
        <f>IF($E87=0,0,IF(BH$81=L_T,0,2*BF$83/BG$80+4*BH$83/BG$80))</f>
        <v>0</v>
      </c>
      <c r="BI89" s="56">
        <f>IF($E87=0,0,IF(BI$81=L_T,0,-(4*BI$83/BJ$80+2*BK$83/BJ$80)))</f>
        <v>0</v>
      </c>
      <c r="BJ89" s="6">
        <f>IF(BJ$82&gt;0,BK89,BI89)</f>
        <v>0</v>
      </c>
      <c r="BK89" s="6">
        <f>IF($E87=0,0,IF(BK$81=L_T,0,2*BI$83/BJ$80+4*BK$83/BJ$80))</f>
        <v>0</v>
      </c>
      <c r="BL89" s="56">
        <f>IF($E87=0,0,IF(BL$81=L_T,0,-(4*BL$83/BM$80+2*BN$83/BM$80)))</f>
        <v>0</v>
      </c>
      <c r="BM89" s="6">
        <f>IF(BM$82&gt;0,BN89,BL89)</f>
        <v>0</v>
      </c>
      <c r="BN89" s="6">
        <f>IF($E87=0,0,IF(BN$81=L_T,0,2*BL$83/BM$80+4*BN$83/BM$80))</f>
        <v>0</v>
      </c>
      <c r="BO89" s="56">
        <f>IF($E87=0,0,IF(BO$81=L_T,0,-(4*BO$83/BP$80+2*BQ$83/BP$80)))</f>
        <v>0</v>
      </c>
      <c r="BP89" s="6">
        <f>IF(BP$82&gt;0,BQ89,BO89)</f>
        <v>0</v>
      </c>
      <c r="BQ89" s="6">
        <f>IF($E87=0,0,IF(BQ$81=L_T,0,2*BO$83/BP$80+4*BQ$83/BP$80))</f>
        <v>0</v>
      </c>
      <c r="BR89" s="56">
        <f>IF($E87=0,0,IF(BR$81=L_T,0,-(4*BR$83/BS$80+2*BT$83/BS$80)))</f>
        <v>0</v>
      </c>
      <c r="BS89" s="6">
        <f>IF(BS$82&gt;0,BT89,BR89)</f>
        <v>0</v>
      </c>
      <c r="BT89" s="6">
        <f>IF($E87=0,0,IF(BT$81=L_T,0,2*BR$83/BS$80+4*BT$83/BS$80))</f>
        <v>0</v>
      </c>
      <c r="BU89" s="56">
        <f>IF($E87=0,0,IF(BU$81=L_T,0,-(4*BU$83/BV$80+2*BW$83/BV$80)))</f>
        <v>0</v>
      </c>
      <c r="BV89" s="6">
        <f>IF(BV$82&gt;0,BW89,BU89)</f>
        <v>0</v>
      </c>
      <c r="BW89" s="6">
        <f>IF($E87=0,0,IF(BW$81=L_T,0,2*BU$83/BV$80+4*BW$83/BV$80))</f>
        <v>0</v>
      </c>
      <c r="BX89" s="56">
        <f>IF($E87=0,0,IF(BX$81=L_T,0,-(4*BX$83/BY$80+2*BZ$83/BY$80)))</f>
        <v>0</v>
      </c>
      <c r="BY89" s="6">
        <f>IF(BY$82&gt;0,BZ89,BX89)</f>
        <v>0</v>
      </c>
      <c r="BZ89" s="6">
        <f>IF($E87=0,0,IF(BZ$81=L_T,0,2*BX$83/BY$80+4*BZ$83/BY$80))</f>
        <v>0</v>
      </c>
      <c r="CA89" s="56">
        <f>IF($E87=0,0,IF(CA$81=L_T,0,-(4*CA$83/CB$80+2*CC$83/CB$80)))</f>
        <v>0</v>
      </c>
      <c r="CB89" s="6">
        <f>IF(CB$82&gt;0,CC89,CA89)</f>
        <v>0</v>
      </c>
      <c r="CC89" s="6">
        <f>IF($E87=0,0,IF(CC$81=L_T,0,2*CA$83/CB$80+4*CC$83/CB$80))</f>
        <v>0</v>
      </c>
    </row>
    <row r="90" spans="1:81">
      <c r="A90" s="41" t="s">
        <v>224</v>
      </c>
      <c r="B90" s="6">
        <f>IF(D92="","",IF(ABS(H92)=Bemessung!$C$26,ABS(Daten!H89),IF(ABS(Daten!K92)=Bemessung!$C$26,ABS(Daten!K89),IF(ABS(Daten!N92)=Bemessung!$C$26,ABS(Daten!N89),IF(ABS(Daten!Q92)=Bemessung!$C$26,ABS(Daten!Q89),IF(ABS(Daten!T92)=Bemessung!$C$26,ABS(Daten!T89),IF(ABS(Daten!W92)=Bemessung!$C$26,ABS(Daten!W89),IF(ABS(Daten!Z92)=Bemessung!$C$26,ABS(Daten!Z89),IF(ABS(Daten!AC92)=Bemessung!$C$26,ABS(Daten!AC89),IF(ABS(Daten!AF92)=Bemessung!$C$26,ABS(Daten!AF89),IF(ABS(Daten!AI92)=Bemessung!$C$26,ABS(Daten!AI89),IF(ABS(Daten!AL92)=Bemessung!$C$26,ABS(Daten!AL89),IF(ABS(Daten!AO92)=Bemessung!$C$26,ABS(Daten!AO89),IF(ABS(Daten!AR92)=Bemessung!$C$26,ABS(Daten!AR89),IF(ABS(Daten!AU92)=Bemessung!$C$26,ABS(Daten!AU89),IF(ABS(Daten!AX92)=Bemessung!$C$26,ABS(Daten!AX89),IF(ABS(Daten!BA92)=Bemessung!$C$26,ABS(Daten!BA89),IF(ABS(Daten!BD92)=Bemessung!$C$26,ABS(Daten!BD89),IF(ABS(Daten!BG92)=Bemessung!$C$26,ABS(Daten!BG89),IF(ABS(Daten!BJ92)=Bemessung!$C$26,ABS(Daten!BJ89),IF(ABS(Daten!BM92)=Bemessung!$C$26,ABS(Daten!BM89),IF(ABS(Daten!BP92)=Bemessung!$C$26,ABS(Daten!BP89),IF(ABS(Daten!BS92)=Bemessung!$C$26,ABS(Daten!BS89),IF(ABS(Daten!BV92)=Bemessung!$C$26,ABS(Daten!BV89),IF(ABS(Daten!BY92)=Bemessung!$C$26,ABS(Daten!BY89),IF(ABS(Daten!CB92)=Bemessung!$C$26,ABS(Daten!CB89),""))))))))))))))))))))))))))</f>
        <v>6</v>
      </c>
      <c r="C90" s="28"/>
      <c r="D90" s="3"/>
      <c r="E90" s="6"/>
      <c r="F90" s="55" t="s">
        <v>180</v>
      </c>
      <c r="G90" s="41"/>
      <c r="H90" s="6">
        <f>IF(Bh="nein",ABS(H86),ABS(I86))</f>
        <v>1.6578947368421053</v>
      </c>
      <c r="I90" s="6"/>
      <c r="J90" s="56"/>
      <c r="K90" s="6">
        <f>IF(Bh="nein",ABS(K86),ABS(L86))</f>
        <v>1.6578947368421053</v>
      </c>
      <c r="L90" s="6"/>
      <c r="M90" s="56"/>
      <c r="N90" s="6">
        <f>IF(Bh="nein",ABS(N86),ABS(O86))</f>
        <v>1.6578947368421053</v>
      </c>
      <c r="O90" s="6"/>
      <c r="P90" s="56"/>
      <c r="Q90" s="6">
        <f>IF(Bh="nein",ABS(Q86),ABS(R86))</f>
        <v>1.6578947368421053</v>
      </c>
      <c r="R90" s="6"/>
      <c r="S90" s="56"/>
      <c r="T90" s="6">
        <f>IF(Bh="nein",ABS(T86),ABS(U86))</f>
        <v>1.6578947368421053</v>
      </c>
      <c r="U90" s="6"/>
      <c r="V90" s="56"/>
      <c r="W90" s="6">
        <f>IF(Bh="nein",ABS(W86),ABS(X86))</f>
        <v>0</v>
      </c>
      <c r="X90" s="6"/>
      <c r="Y90" s="56"/>
      <c r="Z90" s="6">
        <f>IF(Bh="nein",ABS(Z86),ABS(AA86))</f>
        <v>0</v>
      </c>
      <c r="AA90" s="6"/>
      <c r="AB90" s="56"/>
      <c r="AC90" s="6">
        <f>IF(Bh="nein",ABS(AC86),ABS(AD86))</f>
        <v>0</v>
      </c>
      <c r="AD90" s="6"/>
      <c r="AE90" s="56"/>
      <c r="AF90" s="6">
        <f>IF(Bh="nein",ABS(AF86),ABS(AG86))</f>
        <v>0</v>
      </c>
      <c r="AG90" s="6"/>
      <c r="AH90" s="56"/>
      <c r="AI90" s="6">
        <f>IF(Bh="nein",ABS(AI86),ABS(AJ86))</f>
        <v>0</v>
      </c>
      <c r="AJ90" s="6"/>
      <c r="AK90" s="56"/>
      <c r="AL90" s="6">
        <f>IF(Bh="nein",ABS(AL86),ABS(AM86))</f>
        <v>0</v>
      </c>
      <c r="AM90" s="6"/>
      <c r="AN90" s="56"/>
      <c r="AO90" s="6">
        <f>IF(Bh="nein",ABS(AO86),ABS(AP86))</f>
        <v>0</v>
      </c>
      <c r="AP90" s="6"/>
      <c r="AQ90" s="56"/>
      <c r="AR90" s="6">
        <f>IF(Bh="nein",ABS(AR86),ABS(AS86))</f>
        <v>0</v>
      </c>
      <c r="AS90" s="6"/>
      <c r="AT90" s="56"/>
      <c r="AU90" s="6">
        <f>IF(Bh="nein",ABS(AU86),ABS(AV86))</f>
        <v>0</v>
      </c>
      <c r="AV90" s="6"/>
      <c r="AW90" s="56"/>
      <c r="AX90" s="6">
        <f>IF(Bh="nein",ABS(AX86),ABS(AY86))</f>
        <v>0</v>
      </c>
      <c r="AY90" s="6"/>
      <c r="AZ90" s="56"/>
      <c r="BA90" s="6">
        <f>IF(Bh="nein",ABS(BA86),ABS(BB86))</f>
        <v>0</v>
      </c>
      <c r="BB90" s="6"/>
      <c r="BC90" s="56"/>
      <c r="BD90" s="6">
        <f>IF(Bh="nein",ABS(BD86),ABS(BE86))</f>
        <v>0</v>
      </c>
      <c r="BE90" s="6"/>
      <c r="BF90" s="56"/>
      <c r="BG90" s="6">
        <f>IF(Bh="nein",ABS(BG86),ABS(BH86))</f>
        <v>0</v>
      </c>
      <c r="BH90" s="6"/>
      <c r="BI90" s="56"/>
      <c r="BJ90" s="6">
        <f>IF(Bh="nein",ABS(BJ86),ABS(BK86))</f>
        <v>0</v>
      </c>
      <c r="BK90" s="6"/>
      <c r="BL90" s="56"/>
      <c r="BM90" s="6">
        <f>IF(Bh="nein",ABS(BM86),ABS(BN86))</f>
        <v>0</v>
      </c>
      <c r="BN90" s="6"/>
      <c r="BO90" s="56"/>
      <c r="BP90" s="6">
        <f>IF(Bh="nein",ABS(BP86),ABS(BQ86))</f>
        <v>0</v>
      </c>
      <c r="BQ90" s="6"/>
      <c r="BR90" s="56"/>
      <c r="BS90" s="6">
        <f>IF(Bh="nein",ABS(BS86),ABS(BT86))</f>
        <v>0</v>
      </c>
      <c r="BT90" s="6"/>
      <c r="BU90" s="56"/>
      <c r="BV90" s="6">
        <f>IF(Bh="nein",ABS(BV86),ABS(BW86))</f>
        <v>0</v>
      </c>
      <c r="BW90" s="6"/>
      <c r="BX90" s="56"/>
      <c r="BY90" s="6">
        <f>IF(Bh="nein",ABS(BY86),ABS(BZ86))</f>
        <v>0</v>
      </c>
      <c r="BZ90" s="6"/>
      <c r="CA90" s="56"/>
      <c r="CB90" s="6">
        <f>IF(Bh="nein",ABS(CB86),ABS(CC86))</f>
        <v>0</v>
      </c>
      <c r="CC90" s="6"/>
    </row>
    <row r="91" spans="1:81">
      <c r="A91" s="41" t="s">
        <v>225</v>
      </c>
      <c r="B91" s="6">
        <f>IF(D92="","",IF(ABS(H92)=Bemessung!$C$26,ABS(Daten!H88),IF(ABS(Daten!K92)=Bemessung!$C$26,ABS(Daten!K88),IF(ABS(Daten!N92)=Bemessung!$C$26,ABS(Daten!N88),IF(ABS(Daten!Q92)=Bemessung!$C$26,ABS(Daten!Q88),IF(ABS(Daten!T92)=Bemessung!$C$26,ABS(Daten!T88),IF(ABS(Daten!W92)=Bemessung!$C$26,ABS(Daten!W88),IF(ABS(Daten!Z92)=Bemessung!$C$26,ABS(Daten!Z88),IF(ABS(Daten!AC92)=Bemessung!$C$26,ABS(Daten!AC88),IF(ABS(Daten!AF92)=Bemessung!$C$26,ABS(Daten!AF88),IF(ABS(Daten!AI92)=Bemessung!$C$26,ABS(Daten!AI88),IF(ABS(Daten!AL92)=Bemessung!$C$26,ABS(Daten!AL88),IF(ABS(Daten!AO92)=Bemessung!$C$26,ABS(Daten!AO88),IF(ABS(Daten!AR92)=Bemessung!$C$26,ABS(Daten!AR88),IF(ABS(Daten!AU92)=Bemessung!$C$26,ABS(Daten!AU88),IF(ABS(Daten!AX92)=Bemessung!$C$26,ABS(Daten!AX88),IF(ABS(Daten!BA92)=Bemessung!$C$26,ABS(Daten!BA88),IF(ABS(Daten!BD92)=Bemessung!$C$26,ABS(Daten!BD88),IF(ABS(Daten!BG92)=Bemessung!$C$26,ABS(Daten!BG88),IF(ABS(Daten!BJ92)=Bemessung!$C$26,ABS(Daten!BJ88),IF(ABS(Daten!BM92)=Bemessung!$C$26,ABS(Daten!BM88),IF(ABS(Daten!BP92)=Bemessung!$C$26,ABS(Daten!BP88),IF(ABS(Daten!BS92)=Bemessung!$C$26,ABS(Daten!BS88),IF(ABS(Daten!BV92)=Bemessung!$C$26,ABS(Daten!BV88),IF(ABS(Daten!BY92)=Bemessung!$C$26,ABS(Daten!BY88),IF(ABS(Daten!CB92)=Bemessung!$C$26,ABS(Daten!CB88),""))))))))))))))))))))))))))</f>
        <v>4.2105263157894735</v>
      </c>
      <c r="C91" s="28"/>
      <c r="E91" s="3"/>
      <c r="F91" s="57" t="s">
        <v>181</v>
      </c>
      <c r="G91" s="34"/>
      <c r="H91" s="19">
        <f>IF($D86&lt;=nHP,H$82/H_T,0)</f>
        <v>4.2105263157894735</v>
      </c>
      <c r="I91" s="26"/>
      <c r="J91" s="34"/>
      <c r="K91" s="19">
        <f>IF($D86&lt;=nHP,K$82/H_T,0)</f>
        <v>2.736842105263158</v>
      </c>
      <c r="L91" s="26"/>
      <c r="M91" s="34"/>
      <c r="N91" s="19">
        <f>IF($D86&lt;=nHP,N$82/H_T,0)</f>
        <v>0.63157894736842102</v>
      </c>
      <c r="O91" s="26"/>
      <c r="P91" s="34"/>
      <c r="Q91" s="19">
        <f>IF($D86&lt;=nHP,Q$82/H_T,0)</f>
        <v>-1.4736842105263157</v>
      </c>
      <c r="R91" s="26"/>
      <c r="S91" s="34"/>
      <c r="T91" s="19">
        <f>IF($D86&lt;=nHP,T$82/H_T,0)</f>
        <v>-3.5789473684210527</v>
      </c>
      <c r="U91" s="26"/>
      <c r="V91" s="34"/>
      <c r="W91" s="19">
        <f>IF($D86&lt;=nHP,W$82/H_T,0)</f>
        <v>0</v>
      </c>
      <c r="X91" s="26"/>
      <c r="Y91" s="34"/>
      <c r="Z91" s="19">
        <f>IF($D86&lt;=nHP,Z$82/H_T,0)</f>
        <v>0</v>
      </c>
      <c r="AA91" s="26"/>
      <c r="AB91" s="34"/>
      <c r="AC91" s="19">
        <f>IF($D86&lt;=nHP,AC$82/H_T,0)</f>
        <v>0</v>
      </c>
      <c r="AD91" s="26"/>
      <c r="AE91" s="34"/>
      <c r="AF91" s="19">
        <f>IF($D86&lt;=nHP,AF$82/H_T,0)</f>
        <v>0</v>
      </c>
      <c r="AG91" s="26"/>
      <c r="AH91" s="34"/>
      <c r="AI91" s="19">
        <f>IF($D86&lt;=nHP,AI$82/H_T,0)</f>
        <v>0</v>
      </c>
      <c r="AJ91" s="26"/>
      <c r="AK91" s="34"/>
      <c r="AL91" s="19">
        <f>IF($D86&lt;=nHP,AL$82/H_T,0)</f>
        <v>0</v>
      </c>
      <c r="AM91" s="26"/>
      <c r="AN91" s="34"/>
      <c r="AO91" s="19">
        <f>IF($D86&lt;=nHP,AO$82/H_T,0)</f>
        <v>0</v>
      </c>
      <c r="AP91" s="26"/>
      <c r="AQ91" s="34"/>
      <c r="AR91" s="19">
        <f>IF($D86&lt;=nHP,AR$82/H_T,0)</f>
        <v>0</v>
      </c>
      <c r="AS91" s="26"/>
      <c r="AT91" s="34"/>
      <c r="AU91" s="19">
        <f>IF($D86&lt;=nHP,AU$82/H_T,0)</f>
        <v>0</v>
      </c>
      <c r="AV91" s="26"/>
      <c r="AW91" s="34"/>
      <c r="AX91" s="19">
        <f>IF($D86&lt;=nHP,AX$82/H_T,0)</f>
        <v>0</v>
      </c>
      <c r="AY91" s="26"/>
      <c r="AZ91" s="34"/>
      <c r="BA91" s="19">
        <f>IF($D86&lt;=nHP,BA$82/H_T,0)</f>
        <v>0</v>
      </c>
      <c r="BB91" s="26"/>
      <c r="BC91" s="34"/>
      <c r="BD91" s="19">
        <f>IF($D86&lt;=nHP,BD$82/H_T,0)</f>
        <v>0</v>
      </c>
      <c r="BE91" s="26"/>
      <c r="BF91" s="34"/>
      <c r="BG91" s="19">
        <f>IF($D86&lt;=nHP,BG$82/H_T,0)</f>
        <v>0</v>
      </c>
      <c r="BH91" s="26"/>
      <c r="BI91" s="34"/>
      <c r="BJ91" s="19">
        <f>IF($D86&lt;=nHP,BJ$82/H_T,0)</f>
        <v>0</v>
      </c>
      <c r="BK91" s="26"/>
      <c r="BL91" s="34"/>
      <c r="BM91" s="19">
        <f>IF($D86&lt;=nHP,BM$82/H_T,0)</f>
        <v>0</v>
      </c>
      <c r="BN91" s="26"/>
      <c r="BO91" s="34"/>
      <c r="BP91" s="19">
        <f>IF($D86&lt;=nHP,BP$82/H_T,0)</f>
        <v>0</v>
      </c>
      <c r="BQ91" s="26"/>
      <c r="BR91" s="34"/>
      <c r="BS91" s="19">
        <f>IF($D86&lt;=nHP,BS$82/H_T,0)</f>
        <v>0</v>
      </c>
      <c r="BT91" s="26"/>
      <c r="BU91" s="34"/>
      <c r="BV91" s="19">
        <f>IF($D86&lt;=nHP,BV$82/H_T,0)</f>
        <v>0</v>
      </c>
      <c r="BW91" s="26"/>
      <c r="BX91" s="34"/>
      <c r="BY91" s="19">
        <f>IF($D86&lt;=nHP,BY$82/H_T,0)</f>
        <v>0</v>
      </c>
      <c r="BZ91" s="26"/>
      <c r="CA91" s="34"/>
      <c r="CB91" s="19">
        <f>IF($D86&lt;=nHP,CB$82/H_T,0)</f>
        <v>0</v>
      </c>
      <c r="CC91" s="26"/>
    </row>
    <row r="92" spans="1:81">
      <c r="A92" s="41"/>
      <c r="C92" s="28"/>
      <c r="D92" s="121">
        <f>IF(OR(ABS(H92)=Bemessung!$C$26,ABS(K92)=Bemessung!$C$26,ABS(N92)=Bemessung!$C$26,ABS(Daten!Q92)=Bemessung!$C$26,ABS(Daten!T92)=Bemessung!$C$26,ABS(Daten!W92)=Bemessung!$C$26,ABS(Daten!Z92)=Bemessung!$C$26,ABS(Daten!AC92)=Bemessung!$C$26,ABS(Daten!AF92)=Bemessung!$C$26,ABS(Daten!AI92)=Bemessung!$C$26,ABS(Daten!AL92)=Bemessung!$C$26,ABS(Daten!AO92)=Bemessung!$C$26,ABS(Daten!AR92)=Bemessung!$C$26,ABS(Daten!AU92)=Bemessung!$C$26,ABS(Daten!AX92)=Bemessung!$C$26,ABS(Daten!BA92)=Bemessung!$C$26,ABS(Daten!BD92)=Bemessung!$C$26,ABS(Daten!BG92)=Bemessung!$C$26,ABS(Daten!BJ92)=Bemessung!$C$26,ABS(Daten!BM92)=Bemessung!$C$26,ABS(Daten!BP92)=Bemessung!$C$26,ABS(Daten!BS92)=Bemessung!$C$26,ABS(Daten!BV92)=Bemessung!$C$26,ABS(Daten!BY92)=Bemessung!$C$26,ABS(Daten!CB92)=Bemessung!$C$26),D86,"")</f>
        <v>1</v>
      </c>
      <c r="E92" s="3"/>
      <c r="F92" s="57" t="s">
        <v>182</v>
      </c>
      <c r="G92" s="34"/>
      <c r="H92" s="19">
        <f>IF(H$82&gt;0,SQRT((H87+I89)^2+H88^2),-SQRT((H87+G89)^2+H88^2))</f>
        <v>9.4857014424846664</v>
      </c>
      <c r="I92" s="26"/>
      <c r="J92" s="34"/>
      <c r="K92" s="19">
        <f>IF(K$82&gt;0,SQRT((K87+L89)^2+K88^2),-SQRT((K87+J89)^2+K88^2))</f>
        <v>5.496491228070175</v>
      </c>
      <c r="L92" s="26"/>
      <c r="M92" s="34"/>
      <c r="N92" s="19">
        <f>IF(N$82&gt;0,SQRT((N87+O89)^2+N88^2),-SQRT((N87+M89)^2+N88^2))</f>
        <v>2.8378400961300563</v>
      </c>
      <c r="O92" s="26"/>
      <c r="P92" s="34"/>
      <c r="Q92" s="19">
        <f>IF(Q$82&gt;0,SQRT((Q87+R89)^2+Q88^2),-SQRT((Q87+P89)^2+Q88^2))</f>
        <v>-3.8591263601320027</v>
      </c>
      <c r="R92" s="26"/>
      <c r="S92" s="34"/>
      <c r="T92" s="19">
        <f>IF(T$82&gt;0,SQRT((T87+U89)^2+T88^2),-SQRT((T87+S89)^2+T88^2))</f>
        <v>-5.44232158788214</v>
      </c>
      <c r="U92" s="26"/>
      <c r="V92" s="34"/>
      <c r="W92" s="19">
        <f>IF(W$82&gt;0,SQRT((W87+X89)^2+W88^2),-SQRT((W87+V89)^2+W88^2))</f>
        <v>0</v>
      </c>
      <c r="X92" s="26"/>
      <c r="Y92" s="34"/>
      <c r="Z92" s="19">
        <f>IF(Z$82&gt;0,SQRT((Z87+AA89)^2+Z88^2),-SQRT((Z87+Y89)^2+Z88^2))</f>
        <v>0</v>
      </c>
      <c r="AA92" s="26"/>
      <c r="AB92" s="34"/>
      <c r="AC92" s="19">
        <f>IF(AC$82&gt;0,SQRT((AC87+AD89)^2+AC88^2),-SQRT((AC87+AB89)^2+AC88^2))</f>
        <v>0</v>
      </c>
      <c r="AD92" s="26"/>
      <c r="AE92" s="34"/>
      <c r="AF92" s="19">
        <f>IF(AF$82&gt;0,SQRT((AF87+AG89)^2+AF88^2),-SQRT((AF87+AE89)^2+AF88^2))</f>
        <v>0</v>
      </c>
      <c r="AG92" s="26"/>
      <c r="AH92" s="34"/>
      <c r="AI92" s="19">
        <f>IF(AI$82&gt;0,SQRT((AI87+AJ89)^2+AI88^2),-SQRT((AI87+AH89)^2+AI88^2))</f>
        <v>0</v>
      </c>
      <c r="AJ92" s="26"/>
      <c r="AK92" s="34"/>
      <c r="AL92" s="19">
        <f>IF(AL$82&gt;0,SQRT((AL87+AM89)^2+AL88^2),-SQRT((AL87+AK89)^2+AL88^2))</f>
        <v>0</v>
      </c>
      <c r="AM92" s="26"/>
      <c r="AN92" s="34"/>
      <c r="AO92" s="19">
        <f>IF(AO$82&gt;0,SQRT((AO87+AP89)^2+AO88^2),-SQRT((AO87+AN89)^2+AO88^2))</f>
        <v>0</v>
      </c>
      <c r="AP92" s="26"/>
      <c r="AQ92" s="34"/>
      <c r="AR92" s="19">
        <f>IF(AR$82&gt;0,SQRT((AR87+AS89)^2+AR88^2),-SQRT((AR87+AQ89)^2+AR88^2))</f>
        <v>0</v>
      </c>
      <c r="AS92" s="26"/>
      <c r="AT92" s="34"/>
      <c r="AU92" s="19">
        <f>IF(AU$82&gt;0,SQRT((AU87+AV89)^2+AU88^2),-SQRT((AU87+AT89)^2+AU88^2))</f>
        <v>0</v>
      </c>
      <c r="AV92" s="26"/>
      <c r="AW92" s="34"/>
      <c r="AX92" s="19">
        <f>IF(AX$82&gt;0,SQRT((AX87+AY89)^2+AX88^2),-SQRT((AX87+AW89)^2+AX88^2))</f>
        <v>0</v>
      </c>
      <c r="AY92" s="26"/>
      <c r="AZ92" s="34"/>
      <c r="BA92" s="19">
        <f>IF(BA$82&gt;0,SQRT((BA87+BB89)^2+BA88^2),-SQRT((BA87+AZ89)^2+BA88^2))</f>
        <v>0</v>
      </c>
      <c r="BB92" s="26"/>
      <c r="BC92" s="34"/>
      <c r="BD92" s="19">
        <f>IF(BD$82&gt;0,SQRT((BD87+BE89)^2+BD88^2),-SQRT((BD87+BC89)^2+BD88^2))</f>
        <v>0</v>
      </c>
      <c r="BE92" s="26"/>
      <c r="BF92" s="34"/>
      <c r="BG92" s="19">
        <f>IF(BG$82&gt;0,SQRT((BG87+BH89)^2+BG88^2),-SQRT((BG87+BF89)^2+BG88^2))</f>
        <v>0</v>
      </c>
      <c r="BH92" s="26"/>
      <c r="BI92" s="34"/>
      <c r="BJ92" s="19">
        <f>IF(BJ$82&gt;0,SQRT((BJ87+BK89)^2+BJ88^2),-SQRT((BJ87+BI89)^2+BJ88^2))</f>
        <v>0</v>
      </c>
      <c r="BK92" s="26"/>
      <c r="BL92" s="34"/>
      <c r="BM92" s="19">
        <f>IF(BM$82&gt;0,SQRT((BM87+BN89)^2+BM88^2),-SQRT((BM87+BL89)^2+BM88^2))</f>
        <v>0</v>
      </c>
      <c r="BN92" s="26"/>
      <c r="BO92" s="34"/>
      <c r="BP92" s="19">
        <f>IF(BP$82&gt;0,SQRT((BP87+BQ89)^2+BP88^2),-SQRT((BP87+BO89)^2+BP88^2))</f>
        <v>0</v>
      </c>
      <c r="BQ92" s="26"/>
      <c r="BR92" s="34"/>
      <c r="BS92" s="19">
        <f>IF(BS$82&gt;0,SQRT((BS87+BT89)^2+BS88^2),-SQRT((BS87+BR89)^2+BS88^2))</f>
        <v>0</v>
      </c>
      <c r="BT92" s="26"/>
      <c r="BU92" s="34"/>
      <c r="BV92" s="19">
        <f>IF(BV$82&gt;0,SQRT((BV87+BW89)^2+BV88^2),-SQRT((BV87+BU89)^2+BV88^2))</f>
        <v>0</v>
      </c>
      <c r="BW92" s="26"/>
      <c r="BX92" s="34"/>
      <c r="BY92" s="19">
        <f>IF(BY$82&gt;0,SQRT((BY87+BZ89)^2+BY88^2),-SQRT((BY87+BX89)^2+BY88^2))</f>
        <v>0</v>
      </c>
      <c r="BZ92" s="26"/>
      <c r="CA92" s="34"/>
      <c r="CB92" s="19">
        <f>IF(CB$82&gt;0,SQRT((CB87+CC89)^2+CB88^2),-SQRT((CB87+CA89)^2+CB88^2))</f>
        <v>0</v>
      </c>
      <c r="CC92" s="26"/>
    </row>
    <row r="93" spans="1:81">
      <c r="A93" s="41" t="s">
        <v>226</v>
      </c>
      <c r="B93" s="6" t="str">
        <f>IF(D93="","",IF(ABS(H93)=Bemessung!$C$26,ABS(Daten!H90),IF(ABS(Daten!K93)=Bemessung!$C$26,ABS(Daten!K90),IF(ABS(Daten!N93)=Bemessung!$C$26,ABS(Daten!N90),IF(ABS(Daten!Q93)=Bemessung!$C$26,ABS(Daten!Q90),IF(ABS(Daten!T93)=Bemessung!$C$26,ABS(Daten!T90),IF(ABS(Daten!W93)=Bemessung!$C$26,ABS(Daten!W90),IF(ABS(Daten!Z93)=Bemessung!$C$26,ABS(Daten!Z90),IF(ABS(Daten!AC93)=Bemessung!$C$26,ABS(Daten!AC90),IF(ABS(Daten!AF93)=Bemessung!$C$26,ABS(Daten!AF90),IF(ABS(Daten!AI93)=Bemessung!$C$26,ABS(Daten!AI90),IF(ABS(Daten!AL93)=Bemessung!$C$26,ABS(Daten!AL90),IF(ABS(Daten!AO93)=Bemessung!$C$26,ABS(Daten!AO90),IF(ABS(Daten!AR93)=Bemessung!$C$26,ABS(Daten!AR90),IF(ABS(Daten!AU93)=Bemessung!$C$26,ABS(Daten!AU90),IF(ABS(Daten!AX93)=Bemessung!$C$26,ABS(Daten!AX90),IF(ABS(Daten!BA93)=Bemessung!$C$26,ABS(Daten!BA90),IF(ABS(Daten!BD93)=Bemessung!$C$26,ABS(Daten!BD90),IF(ABS(Daten!BG93)=Bemessung!$C$26,ABS(Daten!BG90),IF(ABS(Daten!BJ93)=Bemessung!$C$26,ABS(Daten!BJ90),IF(ABS(Daten!BM93)=Bemessung!$C$26,ABS(Daten!BM90),IF(ABS(Daten!BP93)=Bemessung!$C$26,ABS(Daten!BP90),IF(ABS(Daten!BS93)=Bemessung!$C$26,ABS(Daten!BS90),IF(ABS(Daten!BV93)=Bemessung!$C$26,ABS(Daten!BV90),IF(ABS(Daten!BY93)=Bemessung!$C$26,ABS(Daten!BY90),IF(ABS(Daten!CB93)=Bemessung!$C$26,ABS(Daten!CB90),""))))))))))))))))))))))))))</f>
        <v/>
      </c>
      <c r="C93" s="65" t="str">
        <f>IF(D93="","",IF(ABS(H93)=Bemessung!$C$26,1,IF(ABS(Daten!K93)=Bemessung!$C$26,2,IF(ABS(Daten!N93)=Bemessung!$C$26,3,IF(ABS(Daten!Q93)=Bemessung!$C$26,4,IF(ABS(Daten!T93)=Bemessung!$C$26,5,IF(ABS(Daten!W93)=Bemessung!$C$26,6,IF(ABS(Daten!Z93)=Bemessung!$C$26,7,IF(ABS(Daten!AC93)=Bemessung!$C$26,8,IF(ABS(Daten!AF93)=Bemessung!$C$26,9,IF(ABS(Daten!AI93)=Bemessung!$C$26,10,IF(ABS(Daten!AL93)=Bemessung!$C$26,11,IF(ABS(Daten!AO93)=Bemessung!$C$26,12,IF(ABS(Daten!AR93)=Bemessung!$C$26,13,IF(ABS(Daten!AU93)=Bemessung!$C$26,14,IF(ABS(Daten!AX93)=Bemessung!$C$26,15,IF(ABS(Daten!BA93)=Bemessung!$C$26,16,IF(ABS(Daten!BD93)=Bemessung!$C$26,17,IF(ABS(Daten!BG93)=Bemessung!$C$26,18,IF(ABS(Daten!BJ93)=Bemessung!$C$26,19,IF(ABS(Daten!BM93)=Bemessung!$C$26,20,IF(ABS(Daten!BP93)=Bemessung!$C$26,21,IF(ABS(Daten!BS93)=Bemessung!$C$26,22,IF(ABS(Daten!BV93)=Bemessung!$C$26,23,IF(ABS(Daten!BY93)=Bemessung!$C$26,24,IF(ABS(Daten!CB93)=Bemessung!$C$26,25,""))))))))))))))))))))))))))</f>
        <v/>
      </c>
      <c r="D93" s="121" t="str">
        <f>IF(OR(ABS(H93)=Bemessung!$C$26,ABS(K93)=Bemessung!$C$26,ABS(N93)=Bemessung!$C$26,ABS(Daten!Q93)=Bemessung!$C$26,ABS(Daten!T93)=Bemessung!$C$26,ABS(Daten!W93)=Bemessung!$C$26,ABS(Daten!Z93)=Bemessung!$C$26,ABS(Daten!AC93)=Bemessung!$C$26,ABS(Daten!AF93)=Bemessung!$C$26,ABS(Daten!AI93)=Bemessung!$C$26,ABS(Daten!AL93)=Bemessung!$C$26,ABS(Daten!AO93)=Bemessung!$C$26,ABS(Daten!AR93)=Bemessung!$C$26,ABS(Daten!AU93)=Bemessung!$C$26,ABS(Daten!AX93)=Bemessung!$C$26,ABS(Daten!BA93)=Bemessung!$C$26,ABS(Daten!BD93)=Bemessung!$C$26,ABS(Daten!BG93)=Bemessung!$C$26,ABS(Daten!BJ93)=Bemessung!$C$26,ABS(Daten!BM93)=Bemessung!$C$26,ABS(Daten!BP93)=Bemessung!$C$26,ABS(Daten!BS93)=Bemessung!$C$26,ABS(Daten!BV93)=Bemessung!$C$26,ABS(Daten!BY93)=Bemessung!$C$26,ABS(Daten!CB93)=Bemessung!$C$26),D86,"")</f>
        <v/>
      </c>
      <c r="E93" s="3"/>
      <c r="F93" s="57" t="s">
        <v>183</v>
      </c>
      <c r="G93" s="34"/>
      <c r="H93" s="19">
        <f>IF(H$82&gt;0,SQRT((H90+I89)^2+H91^2),-SQRT((H90+G89)^2+H91^2))</f>
        <v>8.7391008494300877</v>
      </c>
      <c r="I93" s="26"/>
      <c r="J93" s="34"/>
      <c r="K93" s="19">
        <f>IF(K$82&gt;0,SQRT((K90+L89)^2+K91^2),-SQRT((K90+J89)^2+K91^2))</f>
        <v>4.7846093799862093</v>
      </c>
      <c r="L93" s="26"/>
      <c r="M93" s="34"/>
      <c r="N93" s="19">
        <f>IF(N$82&gt;0,SQRT((N90+O89)^2+N91^2),-SQRT((N90+M89)^2+N91^2))</f>
        <v>2.025544016464381</v>
      </c>
      <c r="O93" s="26"/>
      <c r="P93" s="34"/>
      <c r="Q93" s="19">
        <f>IF(Q$82&gt;0,SQRT((Q90+R89)^2+Q91^2),-SQRT((Q90+P89)^2+Q91^2))</f>
        <v>-3.0975764710244458</v>
      </c>
      <c r="R93" s="26"/>
      <c r="S93" s="34"/>
      <c r="T93" s="19">
        <f>IF(T$82&gt;0,SQRT((T90+U89)^2+T91^2),-SQRT((T90+S89)^2+T91^2))</f>
        <v>-4.8397047825535253</v>
      </c>
      <c r="U93" s="26"/>
      <c r="V93" s="34"/>
      <c r="W93" s="19">
        <f>IF(W$82&gt;0,SQRT((W90+X89)^2+W91^2),-SQRT((W90+V89)^2+W91^2))</f>
        <v>0</v>
      </c>
      <c r="X93" s="26"/>
      <c r="Y93" s="34"/>
      <c r="Z93" s="19">
        <f>IF(Z$82&gt;0,SQRT((Z90+AA89)^2+Z91^2),-SQRT((Z90+Y89)^2+Z91^2))</f>
        <v>0</v>
      </c>
      <c r="AA93" s="26"/>
      <c r="AB93" s="34"/>
      <c r="AC93" s="19">
        <f>IF(AC$82&gt;0,SQRT((AC90+AD89)^2+AC91^2),-SQRT((AC90+AB89)^2+AC91^2))</f>
        <v>0</v>
      </c>
      <c r="AD93" s="26"/>
      <c r="AE93" s="34"/>
      <c r="AF93" s="19">
        <f>IF(AF$82&gt;0,SQRT((AF90+AG89)^2+AF91^2),-SQRT((AF90+AE89)^2+AF91^2))</f>
        <v>0</v>
      </c>
      <c r="AG93" s="26"/>
      <c r="AH93" s="34"/>
      <c r="AI93" s="19">
        <f>IF(AI$82&gt;0,SQRT((AI90+AJ89)^2+AI91^2),-SQRT((AI90+AH89)^2+AI91^2))</f>
        <v>0</v>
      </c>
      <c r="AJ93" s="26"/>
      <c r="AK93" s="34"/>
      <c r="AL93" s="19">
        <f>IF(AL$82&gt;0,SQRT((AL90+AM89)^2+AL91^2),-SQRT((AL90+AK89)^2+AL91^2))</f>
        <v>0</v>
      </c>
      <c r="AM93" s="26"/>
      <c r="AN93" s="34"/>
      <c r="AO93" s="19">
        <f>IF(AO$82&gt;0,SQRT((AO90+AP89)^2+AO91^2),-SQRT((AO90+AN89)^2+AO91^2))</f>
        <v>0</v>
      </c>
      <c r="AP93" s="26"/>
      <c r="AQ93" s="34"/>
      <c r="AR93" s="19">
        <f>IF(AR$82&gt;0,SQRT((AR90+AS89)^2+AR91^2),-SQRT((AR90+AQ89)^2+AR91^2))</f>
        <v>0</v>
      </c>
      <c r="AS93" s="26"/>
      <c r="AT93" s="34"/>
      <c r="AU93" s="19">
        <f>IF(AU$82&gt;0,SQRT((AU90+AV89)^2+AU91^2),-SQRT((AU90+AT89)^2+AU91^2))</f>
        <v>0</v>
      </c>
      <c r="AV93" s="26"/>
      <c r="AW93" s="34"/>
      <c r="AX93" s="19">
        <f>IF(AX$82&gt;0,SQRT((AX90+AY89)^2+AX91^2),-SQRT((AX90+AW89)^2+AX91^2))</f>
        <v>0</v>
      </c>
      <c r="AY93" s="26"/>
      <c r="AZ93" s="34"/>
      <c r="BA93" s="19">
        <f>IF(BA$82&gt;0,SQRT((BA90+BB89)^2+BA91^2),-SQRT((BA90+AZ89)^2+BA91^2))</f>
        <v>0</v>
      </c>
      <c r="BB93" s="26"/>
      <c r="BC93" s="34"/>
      <c r="BD93" s="19">
        <f>IF(BD$82&gt;0,SQRT((BD90+BE89)^2+BD91^2),-SQRT((BD90+BC89)^2+BD91^2))</f>
        <v>0</v>
      </c>
      <c r="BE93" s="26"/>
      <c r="BF93" s="34"/>
      <c r="BG93" s="19">
        <f>IF(BG$82&gt;0,SQRT((BG90+BH89)^2+BG91^2),-SQRT((BG90+BF89)^2+BG91^2))</f>
        <v>0</v>
      </c>
      <c r="BH93" s="26"/>
      <c r="BI93" s="34"/>
      <c r="BJ93" s="19">
        <f>IF(BJ$82&gt;0,SQRT((BJ90+BK89)^2+BJ91^2),-SQRT((BJ90+BI89)^2+BJ91^2))</f>
        <v>0</v>
      </c>
      <c r="BK93" s="26"/>
      <c r="BL93" s="34"/>
      <c r="BM93" s="19">
        <f>IF(BM$82&gt;0,SQRT((BM90+BN89)^2+BM91^2),-SQRT((BM90+BL89)^2+BM91^2))</f>
        <v>0</v>
      </c>
      <c r="BN93" s="26"/>
      <c r="BO93" s="34"/>
      <c r="BP93" s="19">
        <f>IF(BP$82&gt;0,SQRT((BP90+BQ89)^2+BP91^2),-SQRT((BP90+BO89)^2+BP91^2))</f>
        <v>0</v>
      </c>
      <c r="BQ93" s="26"/>
      <c r="BR93" s="34"/>
      <c r="BS93" s="19">
        <f>IF(BS$82&gt;0,SQRT((BS90+BT89)^2+BS91^2),-SQRT((BS90+BR89)^2+BS91^2))</f>
        <v>0</v>
      </c>
      <c r="BT93" s="26"/>
      <c r="BU93" s="34"/>
      <c r="BV93" s="19">
        <f>IF(BV$82&gt;0,SQRT((BV90+BW89)^2+BV91^2),-SQRT((BV90+BU89)^2+BV91^2))</f>
        <v>0</v>
      </c>
      <c r="BW93" s="26"/>
      <c r="BX93" s="34"/>
      <c r="BY93" s="19">
        <f>IF(BY$82&gt;0,SQRT((BY90+BZ89)^2+BY91^2),-SQRT((BY90+BX89)^2+BY91^2))</f>
        <v>0</v>
      </c>
      <c r="BZ93" s="26"/>
      <c r="CA93" s="34"/>
      <c r="CB93" s="19">
        <f>IF(CB$82&gt;0,SQRT((CB90+CC89)^2+CB91^2),-SQRT((CB90+CA89)^2+CB91^2))</f>
        <v>0</v>
      </c>
      <c r="CC93" s="26"/>
    </row>
    <row r="94" spans="1:81">
      <c r="A94" s="41" t="s">
        <v>227</v>
      </c>
      <c r="B94" s="6" t="str">
        <f>IF(D93="","",IF(ABS(H93)=Bemessung!$C$26,ABS(Daten!H89),IF(ABS(Daten!K93)=Bemessung!$C$26,ABS(Daten!K89),IF(ABS(Daten!N93)=Bemessung!$C$26,ABS(Daten!N89),IF(ABS(Daten!Q93)=Bemessung!$C$26,ABS(Daten!Q89),IF(ABS(Daten!T93)=Bemessung!$C$26,ABS(Daten!T89),IF(ABS(Daten!W93)=Bemessung!$C$26,ABS(Daten!W89),IF(ABS(Daten!Z93)=Bemessung!$C$26,ABS(Daten!Z89),IF(ABS(Daten!AC93)=Bemessung!$C$26,ABS(Daten!AC89),IF(ABS(Daten!AF93)=Bemessung!$C$26,ABS(Daten!AF89),IF(ABS(Daten!AI93)=Bemessung!$C$26,ABS(Daten!AI89),IF(ABS(Daten!AL93)=Bemessung!$C$26,ABS(Daten!AL89),IF(ABS(Daten!AO93)=Bemessung!$C$26,ABS(Daten!AO89),IF(ABS(Daten!AR93)=Bemessung!$C$26,ABS(Daten!AR89),IF(ABS(Daten!AU93)=Bemessung!$C$26,ABS(Daten!AU89),IF(ABS(Daten!AX93)=Bemessung!$C$26,ABS(Daten!AX89),IF(ABS(Daten!BA93)=Bemessung!$C$26,ABS(Daten!BA89),IF(ABS(Daten!BD93)=Bemessung!$C$26,ABS(Daten!BD89),IF(ABS(Daten!BG93)=Bemessung!$C$26,ABS(Daten!BG89),IF(ABS(Daten!BJ93)=Bemessung!$C$26,ABS(Daten!BJ89),IF(ABS(Daten!BM93)=Bemessung!$C$26,ABS(Daten!BM89),IF(ABS(Daten!BP93)=Bemessung!$C$26,ABS(Daten!BP89),IF(ABS(Daten!BS93)=Bemessung!$C$26,ABS(Daten!BS89),IF(ABS(Daten!BV93)=Bemessung!$C$26,ABS(Daten!BV89),IF(ABS(Daten!BY93)=Bemessung!$C$26,ABS(Daten!BY89),IF(ABS(Daten!CB93)=Bemessung!$C$26,ABS(Daten!CB89),""))))))))))))))))))))))))))</f>
        <v/>
      </c>
      <c r="C94" s="28"/>
      <c r="E94" s="3"/>
      <c r="F94" s="58" t="s">
        <v>102</v>
      </c>
      <c r="G94" s="59"/>
      <c r="H94" s="60">
        <f>IF(H$82&gt;0,MAX(H92:H93),MIN(H92:H93))</f>
        <v>9.4857014424846664</v>
      </c>
      <c r="I94" s="61"/>
      <c r="J94" s="59"/>
      <c r="K94" s="60">
        <f>IF(K$82&gt;0,MAX(K92:K93),MIN(K92:K93))</f>
        <v>5.496491228070175</v>
      </c>
      <c r="L94" s="61"/>
      <c r="M94" s="59"/>
      <c r="N94" s="60">
        <f>IF(N$82&gt;0,MAX(N92:N93),MIN(N92:N93))</f>
        <v>2.8378400961300563</v>
      </c>
      <c r="O94" s="61"/>
      <c r="P94" s="59"/>
      <c r="Q94" s="60">
        <f>IF(Q$82&gt;0,MAX(Q92:Q93),MIN(Q92:Q93))</f>
        <v>-3.8591263601320027</v>
      </c>
      <c r="R94" s="61"/>
      <c r="S94" s="59"/>
      <c r="T94" s="60">
        <f>IF(T$82&gt;0,MAX(T92:T93),MIN(T92:T93))</f>
        <v>-5.44232158788214</v>
      </c>
      <c r="U94" s="61"/>
      <c r="V94" s="59"/>
      <c r="W94" s="60">
        <f>IF(W$82&gt;0,MAX(W92:W93),MIN(W92:W93))</f>
        <v>0</v>
      </c>
      <c r="X94" s="61"/>
      <c r="Y94" s="59"/>
      <c r="Z94" s="60">
        <f>IF(Z$82&gt;0,MAX(Z92:Z93),MIN(Z92:Z93))</f>
        <v>0</v>
      </c>
      <c r="AA94" s="61"/>
      <c r="AB94" s="59"/>
      <c r="AC94" s="60">
        <f>IF(AC$82&gt;0,MAX(AC92:AC93),MIN(AC92:AC93))</f>
        <v>0</v>
      </c>
      <c r="AD94" s="61"/>
      <c r="AE94" s="59"/>
      <c r="AF94" s="60">
        <f>IF(AF$82&gt;0,MAX(AF92:AF93),MIN(AF92:AF93))</f>
        <v>0</v>
      </c>
      <c r="AG94" s="61"/>
      <c r="AH94" s="59"/>
      <c r="AI94" s="60">
        <f>IF(AI$82&gt;0,MAX(AI92:AI93),MIN(AI92:AI93))</f>
        <v>0</v>
      </c>
      <c r="AJ94" s="61"/>
      <c r="AK94" s="59"/>
      <c r="AL94" s="60">
        <f>IF(AL$82&gt;0,MAX(AL92:AL93),MIN(AL92:AL93))</f>
        <v>0</v>
      </c>
      <c r="AM94" s="61"/>
      <c r="AN94" s="59"/>
      <c r="AO94" s="60">
        <f>IF(AO$82&gt;0,MAX(AO92:AO93),MIN(AO92:AO93))</f>
        <v>0</v>
      </c>
      <c r="AP94" s="61"/>
      <c r="AQ94" s="59"/>
      <c r="AR94" s="60">
        <f>IF(AR$82&gt;0,MAX(AR92:AR93),MIN(AR92:AR93))</f>
        <v>0</v>
      </c>
      <c r="AS94" s="61"/>
      <c r="AT94" s="59"/>
      <c r="AU94" s="60">
        <f>IF(AU$82&gt;0,MAX(AU92:AU93),MIN(AU92:AU93))</f>
        <v>0</v>
      </c>
      <c r="AV94" s="61"/>
      <c r="AW94" s="59"/>
      <c r="AX94" s="60">
        <f>IF(AX$82&gt;0,MAX(AX92:AX93),MIN(AX92:AX93))</f>
        <v>0</v>
      </c>
      <c r="AY94" s="61"/>
      <c r="AZ94" s="59"/>
      <c r="BA94" s="60">
        <f>IF(BA$82&gt;0,MAX(BA92:BA93),MIN(BA92:BA93))</f>
        <v>0</v>
      </c>
      <c r="BB94" s="61"/>
      <c r="BC94" s="59"/>
      <c r="BD94" s="60">
        <f>IF(BD$82&gt;0,MAX(BD92:BD93),MIN(BD92:BD93))</f>
        <v>0</v>
      </c>
      <c r="BE94" s="61"/>
      <c r="BF94" s="59"/>
      <c r="BG94" s="60">
        <f>IF(BG$82&gt;0,MAX(BG92:BG93),MIN(BG92:BG93))</f>
        <v>0</v>
      </c>
      <c r="BH94" s="61"/>
      <c r="BI94" s="59"/>
      <c r="BJ94" s="60">
        <f>IF(BJ$82&gt;0,MAX(BJ92:BJ93),MIN(BJ92:BJ93))</f>
        <v>0</v>
      </c>
      <c r="BK94" s="61"/>
      <c r="BL94" s="59"/>
      <c r="BM94" s="60">
        <f>IF(BM$82&gt;0,MAX(BM92:BM93),MIN(BM92:BM93))</f>
        <v>0</v>
      </c>
      <c r="BN94" s="61"/>
      <c r="BO94" s="59"/>
      <c r="BP94" s="60">
        <f>IF(BP$82&gt;0,MAX(BP92:BP93),MIN(BP92:BP93))</f>
        <v>0</v>
      </c>
      <c r="BQ94" s="61"/>
      <c r="BR94" s="59"/>
      <c r="BS94" s="60">
        <f>IF(BS$82&gt;0,MAX(BS92:BS93),MIN(BS92:BS93))</f>
        <v>0</v>
      </c>
      <c r="BT94" s="61"/>
      <c r="BU94" s="59"/>
      <c r="BV94" s="60">
        <f>IF(BV$82&gt;0,MAX(BV92:BV93),MIN(BV92:BV93))</f>
        <v>0</v>
      </c>
      <c r="BW94" s="61"/>
      <c r="BX94" s="59"/>
      <c r="BY94" s="60">
        <f>IF(BY$82&gt;0,MAX(BY92:BY93),MIN(BY92:BY93))</f>
        <v>0</v>
      </c>
      <c r="BZ94" s="61"/>
      <c r="CA94" s="59"/>
      <c r="CB94" s="60">
        <f>IF(CB$82&gt;0,MAX(CB92:CB93),MIN(CB92:CB93))</f>
        <v>0</v>
      </c>
      <c r="CC94" s="61"/>
    </row>
    <row r="95" spans="1:81">
      <c r="A95" s="34" t="s">
        <v>228</v>
      </c>
      <c r="B95" s="19" t="str">
        <f>IF(D93="","",IF(ABS(H93)=Bemessung!$C$26,ABS(Daten!H91),IF(ABS(Daten!K93)=Bemessung!$C$26,ABS(Daten!K91),IF(ABS(Daten!N93)=Bemessung!$C$26,ABS(Daten!N91),IF(ABS(Daten!Q93)=Bemessung!$C$26,ABS(Daten!Q91),IF(ABS(Daten!T93)=Bemessung!$C$26,ABS(Daten!T91),IF(ABS(Daten!W93)=Bemessung!$C$26,ABS(Daten!W91),IF(ABS(Daten!Z93)=Bemessung!$C$26,ABS(Daten!Z91),IF(ABS(Daten!AC93)=Bemessung!$C$26,ABS(Daten!AC91),IF(ABS(Daten!AF93)=Bemessung!$C$26,ABS(Daten!AF91),IF(ABS(Daten!AI93)=Bemessung!$C$26,ABS(Daten!AI91),IF(ABS(Daten!AL93)=Bemessung!$C$26,ABS(Daten!AL91),IF(ABS(Daten!AO93)=Bemessung!$C$26,ABS(Daten!AO91),IF(ABS(Daten!AR93)=Bemessung!$C$26,ABS(Daten!AR91),IF(ABS(Daten!AU93)=Bemessung!$C$26,ABS(Daten!AU91),IF(ABS(Daten!AX93)=Bemessung!$C$26,ABS(Daten!AX91),IF(ABS(Daten!BA93)=Bemessung!$C$26,ABS(Daten!BA91),IF(ABS(Daten!BD93)=Bemessung!$C$26,ABS(Daten!BD91),IF(ABS(Daten!BG93)=Bemessung!$C$26,ABS(Daten!BG91),IF(ABS(Daten!BJ93)=Bemessung!$C$26,ABS(Daten!BJ91),IF(ABS(Daten!BM93)=Bemessung!$C$26,ABS(Daten!BM91),IF(ABS(Daten!BP93)=Bemessung!$C$26,ABS(Daten!BP91),IF(ABS(Daten!BS93)=Bemessung!$C$26,ABS(Daten!BS91),IF(ABS(Daten!BV93)=Bemessung!$C$26,ABS(Daten!BV91),IF(ABS(Daten!BY93)=Bemessung!$C$26,ABS(Daten!BY91),IF(ABS(Daten!CB93)=Bemessung!$C$26,ABS(Daten!CB91),""))))))))))))))))))))))))))</f>
        <v/>
      </c>
      <c r="C95" s="53"/>
      <c r="E95" s="3"/>
      <c r="F95" s="3"/>
      <c r="G95" s="3"/>
      <c r="H95" s="3"/>
      <c r="I95" s="3"/>
      <c r="J95" s="3"/>
      <c r="K95" s="3"/>
      <c r="L95" s="3"/>
      <c r="M95" s="3"/>
      <c r="P95" s="3"/>
      <c r="AP95" s="3"/>
      <c r="AQ95" s="3"/>
      <c r="AR95" s="3"/>
      <c r="AS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1:81">
      <c r="E96" s="3"/>
      <c r="F96" s="3" t="s">
        <v>99</v>
      </c>
      <c r="G96" s="3"/>
      <c r="H96" s="6">
        <f>IF($E98=0,0,IF(H$80=0,0,H86))</f>
        <v>1.6578947368421053</v>
      </c>
      <c r="I96" s="97">
        <f>IF(H$80=0,0,IF(OR($E98&gt;H_T-LBh_o,$E98&lt;=LBH_u),0,Daten!H96))</f>
        <v>1.6578947368421053</v>
      </c>
      <c r="J96" s="3"/>
      <c r="K96" s="6">
        <f>IF($E98=0,0,IF(K$80=0,0,K86))</f>
        <v>1.6578947368421053</v>
      </c>
      <c r="L96" s="97">
        <f>IF(K$80=0,0,IF(OR($E98&gt;H_T-LBh_o,$E98&lt;=LBH_u),0,Daten!K96))</f>
        <v>1.6578947368421053</v>
      </c>
      <c r="M96" s="3"/>
      <c r="N96" s="6">
        <f>IF($E98=0,0,IF(N$80=0,0,N86))</f>
        <v>1.6578947368421053</v>
      </c>
      <c r="O96" s="97">
        <f>IF(N$80=0,0,IF(OR($E98&gt;H_T-LBh_o,$E98&lt;=LBH_u),0,Daten!N96))</f>
        <v>1.6578947368421053</v>
      </c>
      <c r="P96" s="3"/>
      <c r="Q96" s="6">
        <f>IF($E98=0,0,IF(Q$80=0,0,Q86))</f>
        <v>1.6578947368421053</v>
      </c>
      <c r="R96" s="97">
        <f>IF(Q$80=0,0,IF(OR($E98&gt;H_T-LBh_o,$E98&lt;=LBH_u),0,Daten!Q96))</f>
        <v>1.6578947368421053</v>
      </c>
      <c r="T96" s="6">
        <f>IF($E98=0,0,IF(T$80=0,0,T86))</f>
        <v>1.6578947368421053</v>
      </c>
      <c r="U96" s="97">
        <f>IF(T$80=0,0,IF(OR($E98&gt;H_T-LBh_o,$E98&lt;=LBH_u),0,Daten!T96))</f>
        <v>1.6578947368421053</v>
      </c>
      <c r="W96" s="6">
        <f>IF($E98=0,0,IF(W$80=0,0,W86))</f>
        <v>0</v>
      </c>
      <c r="X96" s="97">
        <f>IF(W$80=0,0,IF(OR($E98&gt;H_T-LBh_o,$E98&lt;=LBH_u),0,Daten!W96))</f>
        <v>0</v>
      </c>
      <c r="Z96" s="6">
        <f>IF($E98=0,0,IF(Z$80=0,0,Z86))</f>
        <v>0</v>
      </c>
      <c r="AA96" s="97">
        <f>IF(Z$80=0,0,IF(OR($E98&gt;H_T-LBh_o,$E98&lt;=LBH_u),0,Daten!Z96))</f>
        <v>0</v>
      </c>
      <c r="AC96" s="6">
        <f>IF($E98=0,0,IF(AC$80=0,0,AC86))</f>
        <v>0</v>
      </c>
      <c r="AD96" s="97">
        <f>IF(AC$80=0,0,IF(OR($E98&gt;H_T-LBh_o,$E98&lt;=LBH_u),0,Daten!AC96))</f>
        <v>0</v>
      </c>
      <c r="AF96" s="6">
        <f>IF($E98=0,0,IF(AF$80=0,0,AF86))</f>
        <v>0</v>
      </c>
      <c r="AG96" s="97">
        <f>IF(AF$80=0,0,IF(OR($E98&gt;H_T-LBh_o,$E98&lt;=LBH_u),0,Daten!AF96))</f>
        <v>0</v>
      </c>
      <c r="AI96" s="6">
        <f>IF($E98=0,0,IF(AI$80=0,0,AI86))</f>
        <v>0</v>
      </c>
      <c r="AJ96" s="97">
        <f>IF(AI$80=0,0,IF(OR($E98&gt;H_T-LBh_o,$E98&lt;=LBH_u),0,Daten!AI96))</f>
        <v>0</v>
      </c>
      <c r="AL96" s="6">
        <f>IF($E98=0,0,IF(AL$80=0,0,AL86))</f>
        <v>0</v>
      </c>
      <c r="AM96" s="97">
        <f>IF(AL$80=0,0,IF(OR($E98&gt;H_T-LBh_o,$E98&lt;=LBH_u),0,Daten!AL96))</f>
        <v>0</v>
      </c>
      <c r="AO96" s="6">
        <f>IF($E98=0,0,IF(AO$80=0,0,AO86))</f>
        <v>0</v>
      </c>
      <c r="AP96" s="97">
        <f>IF(AO$80=0,0,IF(OR($E98&gt;H_T-LBh_o,$E98&lt;=LBH_u),0,Daten!AO96))</f>
        <v>0</v>
      </c>
      <c r="AQ96" s="3"/>
      <c r="AR96" s="6">
        <f>IF($E98=0,0,IF(AR$80=0,0,AR86))</f>
        <v>0</v>
      </c>
      <c r="AS96" s="97">
        <f>IF(AR$80=0,0,IF(OR($E98&gt;H_T-LBh_o,$E98&lt;=LBH_u),0,Daten!AR96))</f>
        <v>0</v>
      </c>
      <c r="AU96" s="6">
        <f>IF($E98=0,0,IF(AU$80=0,0,AU86))</f>
        <v>0</v>
      </c>
      <c r="AV96" s="97">
        <f>IF(AU$80=0,0,IF(OR($E98&gt;H_T-LBh_o,$E98&lt;=LBH_u),0,Daten!AU96))</f>
        <v>0</v>
      </c>
      <c r="AW96" s="3"/>
      <c r="AX96" s="6">
        <f>IF($E98=0,0,IF(AX$80=0,0,AX86))</f>
        <v>0</v>
      </c>
      <c r="AY96" s="97">
        <f>IF(AX$80=0,0,IF(OR($E98&gt;H_T-LBh_o,$E98&lt;=LBH_u),0,Daten!AX96))</f>
        <v>0</v>
      </c>
      <c r="AZ96" s="3"/>
      <c r="BA96" s="6">
        <f>IF($E98=0,0,IF(BA$80=0,0,BA86))</f>
        <v>0</v>
      </c>
      <c r="BB96" s="97">
        <f>IF(BA$80=0,0,IF(OR($E98&gt;H_T-LBh_o,$E98&lt;=LBH_u),0,Daten!BA96))</f>
        <v>0</v>
      </c>
      <c r="BC96" s="3"/>
      <c r="BD96" s="6">
        <f>IF($E98=0,0,IF(BD$80=0,0,BD86))</f>
        <v>0</v>
      </c>
      <c r="BE96" s="97">
        <f>IF(BD$80=0,0,IF(OR($E98&gt;H_T-LBh_o,$E98&lt;=LBH_u),0,Daten!BD96))</f>
        <v>0</v>
      </c>
      <c r="BF96" s="3"/>
      <c r="BG96" s="6">
        <f>IF($E98=0,0,IF(BG$80=0,0,BG86))</f>
        <v>0</v>
      </c>
      <c r="BH96" s="97">
        <f>IF(BG$80=0,0,IF(OR($E98&gt;H_T-LBh_o,$E98&lt;=LBH_u),0,Daten!BG96))</f>
        <v>0</v>
      </c>
      <c r="BI96" s="3"/>
      <c r="BJ96" s="6">
        <f>IF($E98=0,0,IF(BJ$80=0,0,BJ86))</f>
        <v>0</v>
      </c>
      <c r="BK96" s="97">
        <f>IF(BJ$80=0,0,IF(OR($E98&gt;H_T-LBh_o,$E98&lt;=LBH_u),0,Daten!BJ96))</f>
        <v>0</v>
      </c>
      <c r="BL96" s="3"/>
      <c r="BM96" s="6">
        <f>IF($E98=0,0,IF(BM$80=0,0,BM86))</f>
        <v>0</v>
      </c>
      <c r="BN96" s="97">
        <f>IF(BM$80=0,0,IF(OR($E98&gt;H_T-LBh_o,$E98&lt;=LBH_u),0,Daten!BM96))</f>
        <v>0</v>
      </c>
      <c r="BO96" s="3"/>
      <c r="BP96" s="6">
        <f>IF($E98=0,0,IF(BP$80=0,0,BP86))</f>
        <v>0</v>
      </c>
      <c r="BQ96" s="97">
        <f>IF(BP$80=0,0,IF(OR($E98&gt;H_T-LBh_o,$E98&lt;=LBH_u),0,Daten!BP96))</f>
        <v>0</v>
      </c>
      <c r="BR96" s="3"/>
      <c r="BS96" s="6">
        <f>IF($E98=0,0,IF(BS$80=0,0,BS86))</f>
        <v>0</v>
      </c>
      <c r="BT96" s="97">
        <f>IF(BS$80=0,0,IF(OR($E98&gt;H_T-LBh_o,$E98&lt;=LBH_u),0,Daten!BS96))</f>
        <v>0</v>
      </c>
      <c r="BU96" s="3"/>
      <c r="BV96" s="6">
        <f>IF($E98=0,0,IF(BV$80=0,0,BV86))</f>
        <v>0</v>
      </c>
      <c r="BW96" s="97">
        <f>IF(BV$80=0,0,IF(OR($E98&gt;H_T-LBh_o,$E98&lt;=LBH_u),0,Daten!BV96))</f>
        <v>0</v>
      </c>
      <c r="BX96" s="3"/>
      <c r="BY96" s="6">
        <f>IF($E98=0,0,IF(BY$80=0,0,BY86))</f>
        <v>0</v>
      </c>
      <c r="BZ96" s="97">
        <f>IF(BY$80=0,0,IF(OR($E98&gt;H_T-LBh_o,$E98&lt;=LBH_u),0,Daten!BY96))</f>
        <v>0</v>
      </c>
      <c r="CA96" s="3"/>
      <c r="CB96" s="6">
        <f>IF($E98=0,0,IF(CB$80=0,0,CB86))</f>
        <v>0</v>
      </c>
      <c r="CC96" s="97">
        <f>IF(CB$80=0,0,IF(OR($E98&gt;H_T-LBh_o,$E98&lt;=LBH_u),0,Daten!CB96))</f>
        <v>0</v>
      </c>
    </row>
    <row r="97" spans="1:81">
      <c r="A97" s="46" t="str">
        <f>IF(D103=D97,H98,IF(D104=D97,H101,""))</f>
        <v/>
      </c>
      <c r="B97" s="92" t="str">
        <f>IF(AND(D103="",D104=""),"",D97)</f>
        <v/>
      </c>
      <c r="C97" s="92" t="str">
        <f>IF(AND(D103="",D104=""),"",IF(D103=D97,"oben","unten"))</f>
        <v/>
      </c>
      <c r="D97" s="3">
        <v>2</v>
      </c>
      <c r="F97" s="3" t="s">
        <v>100</v>
      </c>
      <c r="G97" s="3"/>
      <c r="H97" s="6">
        <f>IF(H$80=0,0,H96-qd*($E98-$E100)/H_T)</f>
        <v>0.60526315789473695</v>
      </c>
      <c r="I97" s="97">
        <f>IF(H$80=0,0,IF(OR($E100&gt;=H_T-LBh_o,$E100&lt;LBH_u),0,Daten!H97))</f>
        <v>0.60526315789473695</v>
      </c>
      <c r="J97" s="3"/>
      <c r="K97" s="6">
        <f>IF(K$80=0,0,K96-qd*($E98-$E100)/H_T)</f>
        <v>0.60526315789473695</v>
      </c>
      <c r="L97" s="97">
        <f>IF(K$80=0,0,IF(OR($E100&gt;=H_T-LBh_o,$E100&lt;LBH_u),0,Daten!K97))</f>
        <v>0.60526315789473695</v>
      </c>
      <c r="M97" s="3"/>
      <c r="N97" s="6">
        <f>IF(N$80=0,0,N96-qd*($E98-$E100)/H_T)</f>
        <v>0.60526315789473695</v>
      </c>
      <c r="O97" s="97">
        <f>IF(N$80=0,0,IF(OR($E100&gt;=H_T-LBh_o,$E100&lt;LBH_u),0,Daten!N97))</f>
        <v>0.60526315789473695</v>
      </c>
      <c r="P97" s="3"/>
      <c r="Q97" s="6">
        <f>IF(Q$80=0,0,Q96-qd*($E98-$E100)/H_T)</f>
        <v>0.60526315789473695</v>
      </c>
      <c r="R97" s="97">
        <f>IF(Q$80=0,0,IF(OR($E100&gt;=H_T-LBh_o,$E100&lt;LBH_u),0,Daten!Q97))</f>
        <v>0.60526315789473695</v>
      </c>
      <c r="T97" s="6">
        <f>IF(T$80=0,0,T96-qd*($E98-$E100)/H_T)</f>
        <v>0.60526315789473695</v>
      </c>
      <c r="U97" s="97">
        <f>IF(T$80=0,0,IF(OR($E100&gt;=H_T-LBh_o,$E100&lt;LBH_u),0,Daten!T97))</f>
        <v>0.60526315789473695</v>
      </c>
      <c r="W97" s="6">
        <f>IF(W$80=0,0,W96-qd*($E98-$E100)/H_T)</f>
        <v>0</v>
      </c>
      <c r="X97" s="97">
        <f>IF(W$80=0,0,IF(OR($E100&gt;=H_T-LBh_o,$E100&lt;LBH_u),0,Daten!W97))</f>
        <v>0</v>
      </c>
      <c r="Z97" s="6">
        <f>IF(Z$80=0,0,Z96-qd*($E98-$E100)/H_T)</f>
        <v>0</v>
      </c>
      <c r="AA97" s="97">
        <f>IF(Z$80=0,0,IF(OR($E100&gt;=H_T-LBh_o,$E100&lt;LBH_u),0,Daten!Z97))</f>
        <v>0</v>
      </c>
      <c r="AC97" s="6">
        <f>IF(AC$80=0,0,AC96-qd*($E98-$E100)/H_T)</f>
        <v>0</v>
      </c>
      <c r="AD97" s="97">
        <f>IF(AC$80=0,0,IF(OR($E100&gt;=H_T-LBh_o,$E100&lt;LBH_u),0,Daten!AC97))</f>
        <v>0</v>
      </c>
      <c r="AF97" s="6">
        <f>IF(AF$80=0,0,AF96-qd*($E98-$E100)/H_T)</f>
        <v>0</v>
      </c>
      <c r="AG97" s="97">
        <f>IF(AF$80=0,0,IF(OR($E100&gt;=H_T-LBh_o,$E100&lt;LBH_u),0,Daten!AF97))</f>
        <v>0</v>
      </c>
      <c r="AI97" s="6">
        <f>IF(AI$80=0,0,AI96-qd*($E98-$E100)/H_T)</f>
        <v>0</v>
      </c>
      <c r="AJ97" s="97">
        <f>IF(AI$80=0,0,IF(OR($E100&gt;=H_T-LBh_o,$E100&lt;LBH_u),0,Daten!AI97))</f>
        <v>0</v>
      </c>
      <c r="AL97" s="6">
        <f>IF(AL$80=0,0,AL96-qd*($E98-$E100)/H_T)</f>
        <v>0</v>
      </c>
      <c r="AM97" s="97">
        <f>IF(AL$80=0,0,IF(OR($E100&gt;=H_T-LBh_o,$E100&lt;LBH_u),0,Daten!AL97))</f>
        <v>0</v>
      </c>
      <c r="AO97" s="6">
        <f>IF(AO$80=0,0,AO96-qd*($E98-$E100)/H_T)</f>
        <v>0</v>
      </c>
      <c r="AP97" s="97">
        <f>IF(AO$80=0,0,IF(OR($E100&gt;=H_T-LBh_o,$E100&lt;LBH_u),0,Daten!AO97))</f>
        <v>0</v>
      </c>
      <c r="AQ97" s="3"/>
      <c r="AR97" s="6">
        <f>IF(AR$80=0,0,AR96-qd*($E98-$E100)/H_T)</f>
        <v>0</v>
      </c>
      <c r="AS97" s="97">
        <f>IF(AR$80=0,0,IF(OR($E100&gt;=H_T-LBh_o,$E100&lt;LBH_u),0,Daten!AR97))</f>
        <v>0</v>
      </c>
      <c r="AU97" s="6">
        <f>IF(AU$80=0,0,AU96-qd*($E98-$E100)/H_T)</f>
        <v>0</v>
      </c>
      <c r="AV97" s="97">
        <f>IF(AU$80=0,0,IF(OR($E100&gt;=H_T-LBh_o,$E100&lt;LBH_u),0,Daten!AU97))</f>
        <v>0</v>
      </c>
      <c r="AW97" s="3"/>
      <c r="AX97" s="6">
        <f>IF(AX$80=0,0,AX96-qd*($E98-$E100)/H_T)</f>
        <v>0</v>
      </c>
      <c r="AY97" s="97">
        <f>IF(AX$80=0,0,IF(OR($E100&gt;=H_T-LBh_o,$E100&lt;LBH_u),0,Daten!AX97))</f>
        <v>0</v>
      </c>
      <c r="AZ97" s="3"/>
      <c r="BA97" s="6">
        <f>IF(BA$80=0,0,BA96-qd*($E98-$E100)/H_T)</f>
        <v>0</v>
      </c>
      <c r="BB97" s="97">
        <f>IF(BA$80=0,0,IF(OR($E100&gt;=H_T-LBh_o,$E100&lt;LBH_u),0,Daten!BA97))</f>
        <v>0</v>
      </c>
      <c r="BC97" s="3"/>
      <c r="BD97" s="6">
        <f>IF(BD$80=0,0,BD96-qd*($E98-$E100)/H_T)</f>
        <v>0</v>
      </c>
      <c r="BE97" s="97">
        <f>IF(BD$80=0,0,IF(OR($E100&gt;=H_T-LBh_o,$E100&lt;LBH_u),0,Daten!BD97))</f>
        <v>0</v>
      </c>
      <c r="BF97" s="3"/>
      <c r="BG97" s="6">
        <f>IF(BG$80=0,0,BG96-qd*($E98-$E100)/H_T)</f>
        <v>0</v>
      </c>
      <c r="BH97" s="97">
        <f>IF(BG$80=0,0,IF(OR($E100&gt;=H_T-LBh_o,$E100&lt;LBH_u),0,Daten!BG97))</f>
        <v>0</v>
      </c>
      <c r="BI97" s="3"/>
      <c r="BJ97" s="6">
        <f>IF(BJ$80=0,0,BJ96-qd*($E98-$E100)/H_T)</f>
        <v>0</v>
      </c>
      <c r="BK97" s="97">
        <f>IF(BJ$80=0,0,IF(OR($E100&gt;=H_T-LBh_o,$E100&lt;LBH_u),0,Daten!BJ97))</f>
        <v>0</v>
      </c>
      <c r="BL97" s="3"/>
      <c r="BM97" s="6">
        <f>IF(BM$80=0,0,BM96-qd*($E98-$E100)/H_T)</f>
        <v>0</v>
      </c>
      <c r="BN97" s="97">
        <f>IF(BM$80=0,0,IF(OR($E100&gt;=H_T-LBh_o,$E100&lt;LBH_u),0,Daten!BM97))</f>
        <v>0</v>
      </c>
      <c r="BO97" s="3"/>
      <c r="BP97" s="6">
        <f>IF(BP$80=0,0,BP96-qd*($E98-$E100)/H_T)</f>
        <v>0</v>
      </c>
      <c r="BQ97" s="97">
        <f>IF(BP$80=0,0,IF(OR($E100&gt;=H_T-LBh_o,$E100&lt;LBH_u),0,Daten!BP97))</f>
        <v>0</v>
      </c>
      <c r="BR97" s="3"/>
      <c r="BS97" s="6">
        <f>IF(BS$80=0,0,BS96-qd*($E98-$E100)/H_T)</f>
        <v>0</v>
      </c>
      <c r="BT97" s="97">
        <f>IF(BS$80=0,0,IF(OR($E100&gt;=H_T-LBh_o,$E100&lt;LBH_u),0,Daten!BS97))</f>
        <v>0</v>
      </c>
      <c r="BU97" s="3"/>
      <c r="BV97" s="6">
        <f>IF(BV$80=0,0,BV96-qd*($E98-$E100)/H_T)</f>
        <v>0</v>
      </c>
      <c r="BW97" s="97">
        <f>IF(BV$80=0,0,IF(OR($E100&gt;=H_T-LBh_o,$E100&lt;LBH_u),0,Daten!BV97))</f>
        <v>0</v>
      </c>
      <c r="BX97" s="3"/>
      <c r="BY97" s="6">
        <f>IF(BY$80=0,0,BY96-qd*($E98-$E100)/H_T)</f>
        <v>0</v>
      </c>
      <c r="BZ97" s="97">
        <f>IF(BY$80=0,0,IF(OR($E100&gt;=H_T-LBh_o,$E100&lt;LBH_u),0,Daten!BY97))</f>
        <v>0</v>
      </c>
      <c r="CA97" s="3"/>
      <c r="CB97" s="6">
        <f>IF(CB$80=0,0,CB96-qd*($E98-$E100)/H_T)</f>
        <v>0</v>
      </c>
      <c r="CC97" s="97">
        <f>IF(CB$80=0,0,IF(OR($E100&gt;=H_T-LBh_o,$E100&lt;LBH_u),0,Daten!CB97))</f>
        <v>0</v>
      </c>
    </row>
    <row r="98" spans="1:81">
      <c r="D98" s="3" t="s">
        <v>104</v>
      </c>
      <c r="E98" s="6">
        <f>E89</f>
        <v>3.75</v>
      </c>
      <c r="F98" s="54" t="s">
        <v>178</v>
      </c>
      <c r="G98" s="38"/>
      <c r="H98" s="98">
        <f>IF(Bh="nein",ABS(H96),ABS(I96))</f>
        <v>1.6578947368421053</v>
      </c>
      <c r="I98" s="9"/>
      <c r="J98" s="38"/>
      <c r="K98" s="98">
        <f>IF(Bh="nein",ABS(K96),ABS(L96))</f>
        <v>1.6578947368421053</v>
      </c>
      <c r="L98" s="9"/>
      <c r="M98" s="38"/>
      <c r="N98" s="98">
        <f>IF(Bh="nein",ABS(N96),ABS(O96))</f>
        <v>1.6578947368421053</v>
      </c>
      <c r="O98" s="9"/>
      <c r="P98" s="38"/>
      <c r="Q98" s="98">
        <f>IF(Bh="nein",ABS(Q96),ABS(R96))</f>
        <v>1.6578947368421053</v>
      </c>
      <c r="R98" s="9"/>
      <c r="S98" s="38"/>
      <c r="T98" s="98">
        <f>IF(Bh="nein",ABS(T96),ABS(U96))</f>
        <v>1.6578947368421053</v>
      </c>
      <c r="U98" s="9"/>
      <c r="V98" s="38"/>
      <c r="W98" s="98">
        <f>IF(Bh="nein",ABS(W96),ABS(X96))</f>
        <v>0</v>
      </c>
      <c r="X98" s="9"/>
      <c r="Y98" s="38"/>
      <c r="Z98" s="98">
        <f>IF(Bh="nein",ABS(Z96),ABS(AA96))</f>
        <v>0</v>
      </c>
      <c r="AA98" s="9"/>
      <c r="AB98" s="38"/>
      <c r="AC98" s="98">
        <f>IF(Bh="nein",ABS(AC96),ABS(AD96))</f>
        <v>0</v>
      </c>
      <c r="AD98" s="9"/>
      <c r="AE98" s="38"/>
      <c r="AF98" s="98">
        <f>IF(Bh="nein",ABS(AF96),ABS(AG96))</f>
        <v>0</v>
      </c>
      <c r="AG98" s="9"/>
      <c r="AH98" s="38"/>
      <c r="AI98" s="98">
        <f>IF(Bh="nein",ABS(AI96),ABS(AJ96))</f>
        <v>0</v>
      </c>
      <c r="AJ98" s="9"/>
      <c r="AK98" s="38"/>
      <c r="AL98" s="98">
        <f>IF(Bh="nein",ABS(AL96),ABS(AM96))</f>
        <v>0</v>
      </c>
      <c r="AM98" s="9"/>
      <c r="AN98" s="38"/>
      <c r="AO98" s="98">
        <f>IF(Bh="nein",ABS(AO96),ABS(AP96))</f>
        <v>0</v>
      </c>
      <c r="AP98" s="9"/>
      <c r="AQ98" s="38"/>
      <c r="AR98" s="98">
        <f>IF(Bh="nein",ABS(AR96),ABS(AS96))</f>
        <v>0</v>
      </c>
      <c r="AS98" s="9"/>
      <c r="AT98" s="38"/>
      <c r="AU98" s="98">
        <f>IF(Bh="nein",ABS(AU96),ABS(AV96))</f>
        <v>0</v>
      </c>
      <c r="AV98" s="9"/>
      <c r="AW98" s="38"/>
      <c r="AX98" s="98">
        <f>IF(Bh="nein",ABS(AX96),ABS(AY96))</f>
        <v>0</v>
      </c>
      <c r="AY98" s="9"/>
      <c r="AZ98" s="38"/>
      <c r="BA98" s="98">
        <f>IF(Bh="nein",ABS(BA96),ABS(BB96))</f>
        <v>0</v>
      </c>
      <c r="BB98" s="9"/>
      <c r="BC98" s="38"/>
      <c r="BD98" s="98">
        <f>IF(Bh="nein",ABS(BD96),ABS(BE96))</f>
        <v>0</v>
      </c>
      <c r="BE98" s="9"/>
      <c r="BF98" s="38"/>
      <c r="BG98" s="98">
        <f>IF(Bh="nein",ABS(BG96),ABS(BH96))</f>
        <v>0</v>
      </c>
      <c r="BH98" s="9"/>
      <c r="BI98" s="38"/>
      <c r="BJ98" s="98">
        <f>IF(Bh="nein",ABS(BJ96),ABS(BK96))</f>
        <v>0</v>
      </c>
      <c r="BK98" s="9"/>
      <c r="BL98" s="38"/>
      <c r="BM98" s="98">
        <f>IF(Bh="nein",ABS(BM96),ABS(BN96))</f>
        <v>0</v>
      </c>
      <c r="BN98" s="9"/>
      <c r="BO98" s="38"/>
      <c r="BP98" s="98">
        <f>IF(Bh="nein",ABS(BP96),ABS(BQ96))</f>
        <v>0</v>
      </c>
      <c r="BQ98" s="9"/>
      <c r="BR98" s="38"/>
      <c r="BS98" s="98">
        <f>IF(Bh="nein",ABS(BS96),ABS(BT96))</f>
        <v>0</v>
      </c>
      <c r="BT98" s="9"/>
      <c r="BU98" s="38"/>
      <c r="BV98" s="98">
        <f>IF(Bh="nein",ABS(BV96),ABS(BW96))</f>
        <v>0</v>
      </c>
      <c r="BW98" s="9"/>
      <c r="BX98" s="38"/>
      <c r="BY98" s="98">
        <f>IF(Bh="nein",ABS(BY96),ABS(BZ96))</f>
        <v>0</v>
      </c>
      <c r="BZ98" s="9"/>
      <c r="CA98" s="38"/>
      <c r="CB98" s="98">
        <f>IF(Bh="nein",ABS(CB96),ABS(CC96))</f>
        <v>0</v>
      </c>
      <c r="CC98" s="9"/>
    </row>
    <row r="99" spans="1:81">
      <c r="A99" s="7"/>
      <c r="B99" s="8"/>
      <c r="C99" s="11" t="s">
        <v>229</v>
      </c>
      <c r="D99" s="3"/>
      <c r="E99" s="6"/>
      <c r="F99" s="55" t="s">
        <v>179</v>
      </c>
      <c r="G99" s="41"/>
      <c r="H99" s="6">
        <f>IF($D97&lt;=nHP,H$82/H_T,0)</f>
        <v>4.2105263157894735</v>
      </c>
      <c r="I99" s="3"/>
      <c r="J99" s="41"/>
      <c r="K99" s="6">
        <f>IF($D97&lt;=nHP,K$82/H_T,0)</f>
        <v>2.736842105263158</v>
      </c>
      <c r="L99" s="3"/>
      <c r="M99" s="41"/>
      <c r="N99" s="6">
        <f>IF($D97&lt;=nHP,N$82/H_T,0)</f>
        <v>0.63157894736842102</v>
      </c>
      <c r="P99" s="41"/>
      <c r="Q99" s="6">
        <f>IF($D97&lt;=nHP,Q$82/H_T,0)</f>
        <v>-1.4736842105263157</v>
      </c>
      <c r="S99" s="41"/>
      <c r="T99" s="6">
        <f>IF($D97&lt;=nHP,T$82/H_T,0)</f>
        <v>-3.5789473684210527</v>
      </c>
      <c r="V99" s="41"/>
      <c r="W99" s="6">
        <f>IF($D97&lt;=nHP,W$82/H_T,0)</f>
        <v>0</v>
      </c>
      <c r="Y99" s="41"/>
      <c r="Z99" s="6">
        <f>IF($D97&lt;=nHP,Z$82/H_T,0)</f>
        <v>0</v>
      </c>
      <c r="AB99" s="41"/>
      <c r="AC99" s="6">
        <f>IF($D97&lt;=nHP,AC$82/H_T,0)</f>
        <v>0</v>
      </c>
      <c r="AE99" s="41"/>
      <c r="AF99" s="6">
        <f>IF($D97&lt;=nHP,AF$82/H_T,0)</f>
        <v>0</v>
      </c>
      <c r="AH99" s="41"/>
      <c r="AI99" s="6">
        <f>IF($D97&lt;=nHP,AI$82/H_T,0)</f>
        <v>0</v>
      </c>
      <c r="AK99" s="41"/>
      <c r="AL99" s="6">
        <f>IF($D97&lt;=nHP,AL$82/H_T,0)</f>
        <v>0</v>
      </c>
      <c r="AN99" s="41"/>
      <c r="AO99" s="6">
        <f>IF($D97&lt;=nHP,AO$82/H_T,0)</f>
        <v>0</v>
      </c>
      <c r="AP99" s="3"/>
      <c r="AQ99" s="41"/>
      <c r="AR99" s="6">
        <f>IF($D97&lt;=nHP,AR$82/H_T,0)</f>
        <v>0</v>
      </c>
      <c r="AS99" s="3"/>
      <c r="AT99" s="41"/>
      <c r="AU99" s="6">
        <f>IF($D97&lt;=nHP,AU$82/H_T,0)</f>
        <v>0</v>
      </c>
      <c r="AW99" s="41"/>
      <c r="AX99" s="6">
        <f>IF($D97&lt;=nHP,AX$82/H_T,0)</f>
        <v>0</v>
      </c>
      <c r="AY99" s="3"/>
      <c r="AZ99" s="41"/>
      <c r="BA99" s="6">
        <f>IF($D97&lt;=nHP,BA$82/H_T,0)</f>
        <v>0</v>
      </c>
      <c r="BB99" s="3"/>
      <c r="BC99" s="41"/>
      <c r="BD99" s="6">
        <f>IF($D97&lt;=nHP,BD$82/H_T,0)</f>
        <v>0</v>
      </c>
      <c r="BE99" s="3"/>
      <c r="BF99" s="41"/>
      <c r="BG99" s="6">
        <f>IF($D97&lt;=nHP,BG$82/H_T,0)</f>
        <v>0</v>
      </c>
      <c r="BH99" s="3"/>
      <c r="BI99" s="41"/>
      <c r="BJ99" s="6">
        <f>IF($D97&lt;=nHP,BJ$82/H_T,0)</f>
        <v>0</v>
      </c>
      <c r="BK99" s="3"/>
      <c r="BL99" s="41"/>
      <c r="BM99" s="6">
        <f>IF($D97&lt;=nHP,BM$82/H_T,0)</f>
        <v>0</v>
      </c>
      <c r="BN99" s="3"/>
      <c r="BO99" s="41"/>
      <c r="BP99" s="6">
        <f>IF($D97&lt;=nHP,BP$82/H_T,0)</f>
        <v>0</v>
      </c>
      <c r="BQ99" s="3"/>
      <c r="BR99" s="41"/>
      <c r="BS99" s="6">
        <f>IF($D97&lt;=nHP,BS$82/H_T,0)</f>
        <v>0</v>
      </c>
      <c r="BT99" s="3"/>
      <c r="BU99" s="41"/>
      <c r="BV99" s="6">
        <f>IF($D97&lt;=nHP,BV$82/H_T,0)</f>
        <v>0</v>
      </c>
      <c r="BW99" s="3"/>
      <c r="BX99" s="41"/>
      <c r="BY99" s="6">
        <f>IF($D97&lt;=nHP,BY$82/H_T,0)</f>
        <v>0</v>
      </c>
      <c r="BZ99" s="3"/>
      <c r="CA99" s="41"/>
      <c r="CB99" s="6">
        <f>IF($D97&lt;=nHP,CB$82/H_T,0)</f>
        <v>0</v>
      </c>
      <c r="CC99" s="3"/>
    </row>
    <row r="100" spans="1:81">
      <c r="A100" s="41" t="s">
        <v>223</v>
      </c>
      <c r="B100" s="6" t="str">
        <f>IF(D103="","",IF(ABS(H103)=Bemessung!$C$26,ABS(Daten!H98),IF(ABS(Daten!K103)=Bemessung!$C$26,ABS(Daten!K98),IF(ABS(Daten!N103)=Bemessung!$C$26,ABS(Daten!N98),IF(ABS(Daten!Q103)=Bemessung!$C$26,ABS(Daten!Q98),IF(ABS(Daten!T103)=Bemessung!$C$26,ABS(Daten!T98),IF(ABS(Daten!W103)=Bemessung!$C$26,ABS(Daten!W98),IF(ABS(Daten!Z103)=Bemessung!$C$26,ABS(Daten!Z98),IF(ABS(Daten!AC103)=Bemessung!$C$26,ABS(Daten!AC98),IF(ABS(Daten!AF103)=Bemessung!$C$26,ABS(Daten!AF98),IF(ABS(Daten!AI103)=Bemessung!$C$26,ABS(Daten!AI98),IF(ABS(Daten!AL103)=Bemessung!$C$26,ABS(Daten!AL98),IF(ABS(Daten!AO103)=Bemessung!$C$26,ABS(Daten!AO98),IF(ABS(Daten!AR103)=Bemessung!$C$26,ABS(Daten!AR98),IF(ABS(Daten!AU103)=Bemessung!$C$26,ABS(Daten!AU98),IF(ABS(Daten!AX103)=Bemessung!$C$26,ABS(Daten!AX98),IF(ABS(Daten!BA103)=Bemessung!$C$26,ABS(Daten!BA98),IF(ABS(Daten!BD103)=Bemessung!$C$26,ABS(Daten!BD98),IF(ABS(Daten!BG103)=Bemessung!$C$26,ABS(Daten!BG98),IF(ABS(Daten!BJ103)=Bemessung!$C$26,ABS(Daten!BJ98),IF(ABS(Daten!BM103)=Bemessung!$C$26,ABS(Daten!BM98),IF(ABS(Daten!BP103)=Bemessung!$C$26,ABS(Daten!BP98),IF(ABS(Daten!BS103)=Bemessung!$C$26,ABS(Daten!BS98),IF(ABS(Daten!BV103)=Bemessung!$C$26,ABS(Daten!BV98),IF(ABS(Daten!BY103)=Bemessung!$C$26,ABS(Daten!BY98),IF(ABS(Daten!CB103)=Bemessung!$C$26,ABS(Daten!CB98),""))))))))))))))))))))))))))</f>
        <v/>
      </c>
      <c r="C100" s="65" t="str">
        <f>IF(D103="","",IF(ABS(H103)=Bemessung!$C$26,1,IF(ABS(Daten!K103)=Bemessung!$C$26,2,IF(ABS(Daten!N103)=Bemessung!$C$26,3,IF(ABS(Daten!Q103)=Bemessung!$C$26,4,IF(ABS(Daten!T103)=Bemessung!$C$26,5,IF(ABS(Daten!W103)=Bemessung!$C$26,6,IF(ABS(Daten!Z103)=Bemessung!$C$26,7,IF(ABS(Daten!AC103)=Bemessung!$C$26,8,IF(ABS(Daten!AF103)=Bemessung!$C$26,9,IF(ABS(Daten!AI103)=Bemessung!$C$26,10,IF(ABS(Daten!AL103)=Bemessung!$C$26,11,IF(ABS(Daten!AO103)=Bemessung!$C$26,12,IF(ABS(Daten!AR103)=Bemessung!$C$26,13,IF(ABS(Daten!AU103)=Bemessung!$C$26,14,IF(ABS(Daten!AX103)=Bemessung!$C$26,15,IF(ABS(Daten!BA103)=Bemessung!$C$26,16,IF(ABS(Daten!BD103)=Bemessung!$C$26,17,IF(ABS(Daten!BG103)=Bemessung!$C$26,18,IF(ABS(Daten!BJ103)=Bemessung!$C$26,19,IF(ABS(Daten!BM103)=Bemessung!$C$26,20,IF(ABS(Daten!BP103)=Bemessung!$C$26,21,IF(ABS(Daten!BS103)=Bemessung!$C$26,22,IF(ABS(Daten!BV103)=Bemessung!$C$26,23,IF(ABS(Daten!BY103)=Bemessung!$C$26,24,IF(ABS(Daten!CB103)=Bemessung!$C$26,25,""))))))))))))))))))))))))))</f>
        <v/>
      </c>
      <c r="D100" s="3" t="s">
        <v>103</v>
      </c>
      <c r="E100" s="6">
        <f>E98-$D$27</f>
        <v>2.5</v>
      </c>
      <c r="F100" s="55" t="s">
        <v>101</v>
      </c>
      <c r="G100" s="41">
        <v>0</v>
      </c>
      <c r="H100" s="6">
        <f>IF(H$82&gt;0,I100,G100)</f>
        <v>6</v>
      </c>
      <c r="I100" s="6">
        <f>IF(E98=0,0,IF(I$81=L_T,0,4*I$83/H$80))</f>
        <v>6</v>
      </c>
      <c r="J100" s="56">
        <f>IF($E98=0,0,IF(J$81=L_T,0,-(4*J$83/K$80+2*L$83/K$80)))</f>
        <v>-2.9333333333333331</v>
      </c>
      <c r="K100" s="6">
        <f>IF(K$82&gt;0,L100,J100)</f>
        <v>2.2666666666666666</v>
      </c>
      <c r="L100" s="6">
        <f>IF($E98=0,0,IF(L$81=L_T,0,2*J$83/K$80+4*L$83/K$80))</f>
        <v>2.2666666666666666</v>
      </c>
      <c r="M100" s="56">
        <f>IF($E98=0,0,IF(M$81=L_T,0,-(4*M$83/N$80+2*O$83/N$80)))</f>
        <v>-0.93333333333333335</v>
      </c>
      <c r="N100" s="6">
        <f>IF(N$82&gt;0,O100,M100)</f>
        <v>0.26666666666666666</v>
      </c>
      <c r="O100" s="6">
        <f>IF($E98=0,0,IF(O$81=L_T,0,2*M$83/N$80+4*O$83/N$80))</f>
        <v>0.26666666666666666</v>
      </c>
      <c r="P100" s="56">
        <f>IF($E98=0,0,IF(P$81=L_T,0,-(4*P$83/Q$80+2*R$83/Q$80)))</f>
        <v>1.0666666666666667</v>
      </c>
      <c r="Q100" s="6">
        <f>IF(Q$82&gt;0,R100,P100)</f>
        <v>1.0666666666666667</v>
      </c>
      <c r="R100" s="6">
        <f>IF($E98=0,0,IF(R$81=L_T,0,2*P$83/Q$80+4*R$83/Q$80))</f>
        <v>-1.7333333333333334</v>
      </c>
      <c r="S100" s="56">
        <f>IF($E98=0,0,IF(S$81=L_T,0,-(4*S$83/T$80+2*U$83/T$80)))</f>
        <v>1.6</v>
      </c>
      <c r="T100" s="6">
        <f>IF(T$82&gt;0,U100,S100)</f>
        <v>1.6</v>
      </c>
      <c r="U100" s="6">
        <f>IF($E98=0,0,IF(U$81=L_T,0,2*S$83/T$80+4*U$83/T$80))</f>
        <v>0</v>
      </c>
      <c r="V100" s="56">
        <f>IF($E98=0,0,IF(V$81=L_T,0,-(4*V$83/W$80+2*X$83/W$80)))</f>
        <v>0</v>
      </c>
      <c r="W100" s="6">
        <f>IF(W$82&gt;0,X100,V100)</f>
        <v>0</v>
      </c>
      <c r="X100" s="6">
        <f>IF($E98=0,0,IF(X$81=L_T,0,2*V$83/W$80+4*X$83/W$80))</f>
        <v>0</v>
      </c>
      <c r="Y100" s="56">
        <f>IF($E98=0,0,IF(Y$81=L_T,0,-(4*Y$83/Z$80+2*AA$83/Z$80)))</f>
        <v>0</v>
      </c>
      <c r="Z100" s="6">
        <f>IF(Z$82&gt;0,AA100,Y100)</f>
        <v>0</v>
      </c>
      <c r="AA100" s="6">
        <f>IF($E98=0,0,IF(AA$81=L_T,0,2*Y$83/Z$80+4*AA$83/Z$80))</f>
        <v>0</v>
      </c>
      <c r="AB100" s="56">
        <f>IF($E98=0,0,IF(AB$81=L_T,0,-(4*AB$83/AC$80+2*AD$83/AC$80)))</f>
        <v>0</v>
      </c>
      <c r="AC100" s="6">
        <f>IF(AC$82&gt;0,AD100,AB100)</f>
        <v>0</v>
      </c>
      <c r="AD100" s="6">
        <f>IF($E98=0,0,IF(AD$81=L_T,0,2*AB$83/AC$80+4*AD$83/AC$80))</f>
        <v>0</v>
      </c>
      <c r="AE100" s="56">
        <f>IF($E98=0,0,IF(AE$81=L_T,0,-(4*AE$83/AF$80+2*AG$83/AF$80)))</f>
        <v>0</v>
      </c>
      <c r="AF100" s="6">
        <f>IF(AF$82&gt;0,AG100,AE100)</f>
        <v>0</v>
      </c>
      <c r="AG100" s="6">
        <f>IF($E98=0,0,IF(AG$81=L_T,0,2*AE$83/AF$80+4*AG$83/AF$80))</f>
        <v>0</v>
      </c>
      <c r="AH100" s="56">
        <f>IF($E98=0,0,IF(AH$81=L_T,0,-(4*AH$83/AI$80+2*AJ$83/AI$80)))</f>
        <v>0</v>
      </c>
      <c r="AI100" s="6">
        <f>IF(AI$82&gt;0,AJ100,AH100)</f>
        <v>0</v>
      </c>
      <c r="AJ100" s="6">
        <f>IF($E98=0,0,IF(AJ$81=L_T,0,2*AH$83/AI$80+4*AJ$83/AI$80))</f>
        <v>0</v>
      </c>
      <c r="AK100" s="56">
        <f>IF($E98=0,0,IF(AK$81=L_T,0,-(4*AK$83/AL$80+2*AM$83/AL$80)))</f>
        <v>0</v>
      </c>
      <c r="AL100" s="6">
        <f>IF(AL$82&gt;0,AM100,AK100)</f>
        <v>0</v>
      </c>
      <c r="AM100" s="6">
        <f>IF($E98=0,0,IF(AM$81=L_T,0,2*AK$83/AL$80+4*AM$83/AL$80))</f>
        <v>0</v>
      </c>
      <c r="AN100" s="56">
        <f>IF($E98=0,0,IF(AN$81=L_T,0,-(4*AN$83/AO$80+2*AP$83/AO$80)))</f>
        <v>0</v>
      </c>
      <c r="AO100" s="6">
        <f>IF(AO$82&gt;0,AP100,AN100)</f>
        <v>0</v>
      </c>
      <c r="AP100" s="6">
        <f>IF($E98=0,0,IF(AP$81=L_T,0,2*AN$83/AO$80+4*AP$83/AO$80))</f>
        <v>0</v>
      </c>
      <c r="AQ100" s="56">
        <f>IF($E98=0,0,IF(AQ$81=L_T,0,-(4*AQ$83/AR$80+2*AS$83/AR$80)))</f>
        <v>0</v>
      </c>
      <c r="AR100" s="6">
        <f>IF(AR$82&gt;0,AS100,AQ100)</f>
        <v>0</v>
      </c>
      <c r="AS100" s="6">
        <f>IF($E98=0,0,IF(AS$81=L_T,0,2*AQ$83/AR$80+4*AS$83/AR$80))</f>
        <v>0</v>
      </c>
      <c r="AT100" s="56">
        <f>IF($E98=0,0,IF(AT$81=L_T,0,-(4*AT$83/AU$80+2*AV$83/AU$80)))</f>
        <v>0</v>
      </c>
      <c r="AU100" s="6">
        <f>IF(AU$82&gt;0,AV100,AT100)</f>
        <v>0</v>
      </c>
      <c r="AV100" s="6">
        <f>IF($E98=0,0,IF(AV$81=L_T,0,2*AT$83/AU$80+4*AV$83/AU$80))</f>
        <v>0</v>
      </c>
      <c r="AW100" s="56">
        <f>IF($E98=0,0,IF(AW$81=L_T,0,-(4*AW$83/AX$80+2*AY$83/AX$80)))</f>
        <v>0</v>
      </c>
      <c r="AX100" s="6">
        <f>IF(AX$82&gt;0,AY100,AW100)</f>
        <v>0</v>
      </c>
      <c r="AY100" s="6">
        <f>IF($E98=0,0,IF(AY$81=L_T,0,2*AW$83/AX$80+4*AY$83/AX$80))</f>
        <v>0</v>
      </c>
      <c r="AZ100" s="56">
        <f>IF($E98=0,0,IF(AZ$81=L_T,0,-(4*AZ$83/BA$80+2*BB$83/BA$80)))</f>
        <v>0</v>
      </c>
      <c r="BA100" s="6">
        <f>IF(BA$82&gt;0,BB100,AZ100)</f>
        <v>0</v>
      </c>
      <c r="BB100" s="6">
        <f>IF($E98=0,0,IF(BB$81=L_T,0,2*AZ$83/BA$80+4*BB$83/BA$80))</f>
        <v>0</v>
      </c>
      <c r="BC100" s="56">
        <f>IF($E98=0,0,IF(BC$81=L_T,0,-(4*BC$83/BD$80+2*BE$83/BD$80)))</f>
        <v>0</v>
      </c>
      <c r="BD100" s="6">
        <f>IF(BD$82&gt;0,BE100,BC100)</f>
        <v>0</v>
      </c>
      <c r="BE100" s="6">
        <f>IF($E98=0,0,IF(BE$81=L_T,0,2*BC$83/BD$80+4*BE$83/BD$80))</f>
        <v>0</v>
      </c>
      <c r="BF100" s="56">
        <f>IF($E98=0,0,IF(BF$81=L_T,0,-(4*BF$83/BG$80+2*BH$83/BG$80)))</f>
        <v>0</v>
      </c>
      <c r="BG100" s="6">
        <f>IF(BG$82&gt;0,BH100,BF100)</f>
        <v>0</v>
      </c>
      <c r="BH100" s="6">
        <f>IF($E98=0,0,IF(BH$81=L_T,0,2*BF$83/BG$80+4*BH$83/BG$80))</f>
        <v>0</v>
      </c>
      <c r="BI100" s="56">
        <f>IF($E98=0,0,IF(BI$81=L_T,0,-(4*BI$83/BJ$80+2*BK$83/BJ$80)))</f>
        <v>0</v>
      </c>
      <c r="BJ100" s="6">
        <f>IF(BJ$82&gt;0,BK100,BI100)</f>
        <v>0</v>
      </c>
      <c r="BK100" s="6">
        <f>IF($E98=0,0,IF(BK$81=L_T,0,2*BI$83/BJ$80+4*BK$83/BJ$80))</f>
        <v>0</v>
      </c>
      <c r="BL100" s="56">
        <f>IF($E98=0,0,IF(BL$81=L_T,0,-(4*BL$83/BM$80+2*BN$83/BM$80)))</f>
        <v>0</v>
      </c>
      <c r="BM100" s="6">
        <f>IF(BM$82&gt;0,BN100,BL100)</f>
        <v>0</v>
      </c>
      <c r="BN100" s="6">
        <f>IF($E98=0,0,IF(BN$81=L_T,0,2*BL$83/BM$80+4*BN$83/BM$80))</f>
        <v>0</v>
      </c>
      <c r="BO100" s="56">
        <f>IF($E98=0,0,IF(BO$81=L_T,0,-(4*BO$83/BP$80+2*BQ$83/BP$80)))</f>
        <v>0</v>
      </c>
      <c r="BP100" s="6">
        <f>IF(BP$82&gt;0,BQ100,BO100)</f>
        <v>0</v>
      </c>
      <c r="BQ100" s="6">
        <f>IF($E98=0,0,IF(BQ$81=L_T,0,2*BO$83/BP$80+4*BQ$83/BP$80))</f>
        <v>0</v>
      </c>
      <c r="BR100" s="56">
        <f>IF($E98=0,0,IF(BR$81=L_T,0,-(4*BR$83/BS$80+2*BT$83/BS$80)))</f>
        <v>0</v>
      </c>
      <c r="BS100" s="6">
        <f>IF(BS$82&gt;0,BT100,BR100)</f>
        <v>0</v>
      </c>
      <c r="BT100" s="6">
        <f>IF($E98=0,0,IF(BT$81=L_T,0,2*BR$83/BS$80+4*BT$83/BS$80))</f>
        <v>0</v>
      </c>
      <c r="BU100" s="56">
        <f>IF($E98=0,0,IF(BU$81=L_T,0,-(4*BU$83/BV$80+2*BW$83/BV$80)))</f>
        <v>0</v>
      </c>
      <c r="BV100" s="6">
        <f>IF(BV$82&gt;0,BW100,BU100)</f>
        <v>0</v>
      </c>
      <c r="BW100" s="6">
        <f>IF($E98=0,0,IF(BW$81=L_T,0,2*BU$83/BV$80+4*BW$83/BV$80))</f>
        <v>0</v>
      </c>
      <c r="BX100" s="56">
        <f>IF($E98=0,0,IF(BX$81=L_T,0,-(4*BX$83/BY$80+2*BZ$83/BY$80)))</f>
        <v>0</v>
      </c>
      <c r="BY100" s="6">
        <f>IF(BY$82&gt;0,BZ100,BX100)</f>
        <v>0</v>
      </c>
      <c r="BZ100" s="6">
        <f>IF($E98=0,0,IF(BZ$81=L_T,0,2*BX$83/BY$80+4*BZ$83/BY$80))</f>
        <v>0</v>
      </c>
      <c r="CA100" s="56">
        <f>IF($E98=0,0,IF(CA$81=L_T,0,-(4*CA$83/CB$80+2*CC$83/CB$80)))</f>
        <v>0</v>
      </c>
      <c r="CB100" s="6">
        <f>IF(CB$82&gt;0,CC100,CA100)</f>
        <v>0</v>
      </c>
      <c r="CC100" s="6">
        <f>IF($E98=0,0,IF(CC$81=L_T,0,2*CA$83/CB$80+4*CC$83/CB$80))</f>
        <v>0</v>
      </c>
    </row>
    <row r="101" spans="1:81">
      <c r="A101" s="41" t="s">
        <v>224</v>
      </c>
      <c r="B101" s="6" t="str">
        <f>IF(D103="","",IF(ABS(H103)=Bemessung!$C$26,ABS(Daten!H100),IF(ABS(Daten!K103)=Bemessung!$C$26,ABS(Daten!K100),IF(ABS(Daten!N103)=Bemessung!$C$26,ABS(Daten!N100),IF(ABS(Daten!Q103)=Bemessung!$C$26,ABS(Daten!Q100),IF(ABS(Daten!T103)=Bemessung!$C$26,ABS(Daten!T100),IF(ABS(Daten!W103)=Bemessung!$C$26,ABS(Daten!W100),IF(ABS(Daten!Z103)=Bemessung!$C$26,ABS(Daten!Z100),IF(ABS(Daten!AC103)=Bemessung!$C$26,ABS(Daten!AC100),IF(ABS(Daten!AF103)=Bemessung!$C$26,ABS(Daten!AF100),IF(ABS(Daten!AI103)=Bemessung!$C$26,ABS(Daten!AI100),IF(ABS(Daten!AL103)=Bemessung!$C$26,ABS(Daten!AL100),IF(ABS(Daten!AO103)=Bemessung!$C$26,ABS(Daten!AO100),IF(ABS(Daten!AR103)=Bemessung!$C$26,ABS(Daten!AR100),IF(ABS(Daten!AU103)=Bemessung!$C$26,ABS(Daten!AU100),IF(ABS(Daten!AX103)=Bemessung!$C$26,ABS(Daten!AX100),IF(ABS(Daten!BA103)=Bemessung!$C$26,ABS(Daten!BA100),IF(ABS(Daten!BD103)=Bemessung!$C$26,ABS(Daten!BD100),IF(ABS(Daten!BG103)=Bemessung!$C$26,ABS(Daten!BG100),IF(ABS(Daten!BJ103)=Bemessung!$C$26,ABS(Daten!BJ100),IF(ABS(Daten!BM103)=Bemessung!$C$26,ABS(Daten!BM100),IF(ABS(Daten!BP103)=Bemessung!$C$26,ABS(Daten!BP100),IF(ABS(Daten!BS103)=Bemessung!$C$26,ABS(Daten!BS100),IF(ABS(Daten!BV103)=Bemessung!$C$26,ABS(Daten!BV100),IF(ABS(Daten!BY103)=Bemessung!$C$26,ABS(Daten!BY100),IF(ABS(Daten!CB103)=Bemessung!$C$26,ABS(Daten!CB100),""))))))))))))))))))))))))))</f>
        <v/>
      </c>
      <c r="C101" s="28"/>
      <c r="D101" s="3"/>
      <c r="E101" s="6"/>
      <c r="F101" s="55" t="s">
        <v>180</v>
      </c>
      <c r="G101" s="41"/>
      <c r="H101" s="6">
        <f>IF(Bh="nein",ABS(H97),ABS(I97))</f>
        <v>0.60526315789473695</v>
      </c>
      <c r="I101" s="6"/>
      <c r="J101" s="56"/>
      <c r="K101" s="6">
        <f>IF(Bh="nein",ABS(K97),ABS(L97))</f>
        <v>0.60526315789473695</v>
      </c>
      <c r="L101" s="6"/>
      <c r="M101" s="56"/>
      <c r="N101" s="6">
        <f>IF(Bh="nein",ABS(N97),ABS(O97))</f>
        <v>0.60526315789473695</v>
      </c>
      <c r="O101" s="6"/>
      <c r="P101" s="56"/>
      <c r="Q101" s="6">
        <f>IF(Bh="nein",ABS(Q97),ABS(R97))</f>
        <v>0.60526315789473695</v>
      </c>
      <c r="R101" s="6"/>
      <c r="S101" s="56"/>
      <c r="T101" s="6">
        <f>IF(Bh="nein",ABS(T97),ABS(U97))</f>
        <v>0.60526315789473695</v>
      </c>
      <c r="U101" s="6"/>
      <c r="V101" s="56"/>
      <c r="W101" s="6">
        <f>IF(Bh="nein",ABS(W97),ABS(X97))</f>
        <v>0</v>
      </c>
      <c r="X101" s="6"/>
      <c r="Y101" s="56"/>
      <c r="Z101" s="6">
        <f>IF(Bh="nein",ABS(Z97),ABS(AA97))</f>
        <v>0</v>
      </c>
      <c r="AA101" s="6"/>
      <c r="AB101" s="56"/>
      <c r="AC101" s="6">
        <f>IF(Bh="nein",ABS(AC97),ABS(AD97))</f>
        <v>0</v>
      </c>
      <c r="AD101" s="6"/>
      <c r="AE101" s="56"/>
      <c r="AF101" s="6">
        <f>IF(Bh="nein",ABS(AF97),ABS(AG97))</f>
        <v>0</v>
      </c>
      <c r="AG101" s="6"/>
      <c r="AH101" s="56"/>
      <c r="AI101" s="6">
        <f>IF(Bh="nein",ABS(AI97),ABS(AJ97))</f>
        <v>0</v>
      </c>
      <c r="AJ101" s="6"/>
      <c r="AK101" s="56"/>
      <c r="AL101" s="6">
        <f>IF(Bh="nein",ABS(AL97),ABS(AM97))</f>
        <v>0</v>
      </c>
      <c r="AM101" s="6"/>
      <c r="AN101" s="56"/>
      <c r="AO101" s="6">
        <f>IF(Bh="nein",ABS(AO97),ABS(AP97))</f>
        <v>0</v>
      </c>
      <c r="AP101" s="6"/>
      <c r="AQ101" s="56"/>
      <c r="AR101" s="6">
        <f>IF(Bh="nein",ABS(AR97),ABS(AS97))</f>
        <v>0</v>
      </c>
      <c r="AS101" s="6"/>
      <c r="AT101" s="56"/>
      <c r="AU101" s="6">
        <f>IF(Bh="nein",ABS(AU97),ABS(AV97))</f>
        <v>0</v>
      </c>
      <c r="AV101" s="6"/>
      <c r="AW101" s="56"/>
      <c r="AX101" s="6">
        <f>IF(Bh="nein",ABS(AX97),ABS(AY97))</f>
        <v>0</v>
      </c>
      <c r="AY101" s="6"/>
      <c r="AZ101" s="56"/>
      <c r="BA101" s="6">
        <f>IF(Bh="nein",ABS(BA97),ABS(BB97))</f>
        <v>0</v>
      </c>
      <c r="BB101" s="6"/>
      <c r="BC101" s="56"/>
      <c r="BD101" s="6">
        <f>IF(Bh="nein",ABS(BD97),ABS(BE97))</f>
        <v>0</v>
      </c>
      <c r="BE101" s="6"/>
      <c r="BF101" s="56"/>
      <c r="BG101" s="6">
        <f>IF(Bh="nein",ABS(BG97),ABS(BH97))</f>
        <v>0</v>
      </c>
      <c r="BH101" s="6"/>
      <c r="BI101" s="56"/>
      <c r="BJ101" s="6">
        <f>IF(Bh="nein",ABS(BJ97),ABS(BK97))</f>
        <v>0</v>
      </c>
      <c r="BK101" s="6"/>
      <c r="BL101" s="56"/>
      <c r="BM101" s="6">
        <f>IF(Bh="nein",ABS(BM97),ABS(BN97))</f>
        <v>0</v>
      </c>
      <c r="BN101" s="6"/>
      <c r="BO101" s="56"/>
      <c r="BP101" s="6">
        <f>IF(Bh="nein",ABS(BP97),ABS(BQ97))</f>
        <v>0</v>
      </c>
      <c r="BQ101" s="6"/>
      <c r="BR101" s="56"/>
      <c r="BS101" s="6">
        <f>IF(Bh="nein",ABS(BS97),ABS(BT97))</f>
        <v>0</v>
      </c>
      <c r="BT101" s="6"/>
      <c r="BU101" s="56"/>
      <c r="BV101" s="6">
        <f>IF(Bh="nein",ABS(BV97),ABS(BW97))</f>
        <v>0</v>
      </c>
      <c r="BW101" s="6"/>
      <c r="BX101" s="56"/>
      <c r="BY101" s="6">
        <f>IF(Bh="nein",ABS(BY97),ABS(BZ97))</f>
        <v>0</v>
      </c>
      <c r="BZ101" s="6"/>
      <c r="CA101" s="56"/>
      <c r="CB101" s="6">
        <f>IF(Bh="nein",ABS(CB97),ABS(CC97))</f>
        <v>0</v>
      </c>
      <c r="CC101" s="6"/>
    </row>
    <row r="102" spans="1:81">
      <c r="A102" s="41" t="s">
        <v>225</v>
      </c>
      <c r="B102" s="6" t="str">
        <f>IF(D103="","",IF(ABS(H103)=Bemessung!$C$26,ABS(Daten!H99),IF(ABS(Daten!K103)=Bemessung!$C$26,ABS(Daten!K99),IF(ABS(Daten!N103)=Bemessung!$C$26,ABS(Daten!N99),IF(ABS(Daten!Q103)=Bemessung!$C$26,ABS(Daten!Q99),IF(ABS(Daten!T103)=Bemessung!$C$26,ABS(Daten!T99),IF(ABS(Daten!W103)=Bemessung!$C$26,ABS(Daten!W99),IF(ABS(Daten!Z103)=Bemessung!$C$26,ABS(Daten!Z99),IF(ABS(Daten!AC103)=Bemessung!$C$26,ABS(Daten!AC99),IF(ABS(Daten!AF103)=Bemessung!$C$26,ABS(Daten!AF99),IF(ABS(Daten!AI103)=Bemessung!$C$26,ABS(Daten!AI99),IF(ABS(Daten!AL103)=Bemessung!$C$26,ABS(Daten!AL99),IF(ABS(Daten!AO103)=Bemessung!$C$26,ABS(Daten!AO99),IF(ABS(Daten!AR103)=Bemessung!$C$26,ABS(Daten!AR99),IF(ABS(Daten!AU103)=Bemessung!$C$26,ABS(Daten!AU99),IF(ABS(Daten!AX103)=Bemessung!$C$26,ABS(Daten!AX99),IF(ABS(Daten!BA103)=Bemessung!$C$26,ABS(Daten!BA99),IF(ABS(Daten!BD103)=Bemessung!$C$26,ABS(Daten!BD99),IF(ABS(Daten!BG103)=Bemessung!$C$26,ABS(Daten!BG99),IF(ABS(Daten!BJ103)=Bemessung!$C$26,ABS(Daten!BJ99),IF(ABS(Daten!BM103)=Bemessung!$C$26,ABS(Daten!BM99),IF(ABS(Daten!BP103)=Bemessung!$C$26,ABS(Daten!BP99),IF(ABS(Daten!BS103)=Bemessung!$C$26,ABS(Daten!BS99),IF(ABS(Daten!BV103)=Bemessung!$C$26,ABS(Daten!BV99),IF(ABS(Daten!BY103)=Bemessung!$C$26,ABS(Daten!BY99),IF(ABS(Daten!CB103)=Bemessung!$C$26,ABS(Daten!CB99),""))))))))))))))))))))))))))</f>
        <v/>
      </c>
      <c r="C102" s="28"/>
      <c r="D102" s="3"/>
      <c r="E102" s="6"/>
      <c r="F102" s="57" t="s">
        <v>181</v>
      </c>
      <c r="G102" s="34"/>
      <c r="H102" s="19">
        <f>IF($D97&lt;=nHP,H$82/H_T,0)</f>
        <v>4.2105263157894735</v>
      </c>
      <c r="I102" s="26"/>
      <c r="J102" s="34"/>
      <c r="K102" s="19">
        <f>IF($D97&lt;=nHP,K$82/H_T,0)</f>
        <v>2.736842105263158</v>
      </c>
      <c r="L102" s="26"/>
      <c r="M102" s="34"/>
      <c r="N102" s="19">
        <f>IF($D97&lt;=nHP,N$82/H_T,0)</f>
        <v>0.63157894736842102</v>
      </c>
      <c r="O102" s="26"/>
      <c r="P102" s="34"/>
      <c r="Q102" s="19">
        <f>IF($D97&lt;=nHP,Q$82/H_T,0)</f>
        <v>-1.4736842105263157</v>
      </c>
      <c r="R102" s="26"/>
      <c r="S102" s="34"/>
      <c r="T102" s="19">
        <f>IF($D97&lt;=nHP,T$82/H_T,0)</f>
        <v>-3.5789473684210527</v>
      </c>
      <c r="U102" s="26"/>
      <c r="V102" s="34"/>
      <c r="W102" s="19">
        <f>IF($D97&lt;=nHP,W$82/H_T,0)</f>
        <v>0</v>
      </c>
      <c r="X102" s="26"/>
      <c r="Y102" s="34"/>
      <c r="Z102" s="19">
        <f>IF($D97&lt;=nHP,Z$82/H_T,0)</f>
        <v>0</v>
      </c>
      <c r="AA102" s="26"/>
      <c r="AB102" s="34"/>
      <c r="AC102" s="19">
        <f>IF($D97&lt;=nHP,AC$82/H_T,0)</f>
        <v>0</v>
      </c>
      <c r="AD102" s="26"/>
      <c r="AE102" s="34"/>
      <c r="AF102" s="19">
        <f>IF($D97&lt;=nHP,AF$82/H_T,0)</f>
        <v>0</v>
      </c>
      <c r="AG102" s="26"/>
      <c r="AH102" s="34"/>
      <c r="AI102" s="19">
        <f>IF($D97&lt;=nHP,AI$82/H_T,0)</f>
        <v>0</v>
      </c>
      <c r="AJ102" s="26"/>
      <c r="AK102" s="34"/>
      <c r="AL102" s="19">
        <f>IF($D97&lt;=nHP,AL$82/H_T,0)</f>
        <v>0</v>
      </c>
      <c r="AM102" s="26"/>
      <c r="AN102" s="34"/>
      <c r="AO102" s="19">
        <f>IF($D97&lt;=nHP,AO$82/H_T,0)</f>
        <v>0</v>
      </c>
      <c r="AP102" s="26"/>
      <c r="AQ102" s="34"/>
      <c r="AR102" s="19">
        <f>IF($D97&lt;=nHP,AR$82/H_T,0)</f>
        <v>0</v>
      </c>
      <c r="AS102" s="26"/>
      <c r="AT102" s="34"/>
      <c r="AU102" s="19">
        <f>IF($D97&lt;=nHP,AU$82/H_T,0)</f>
        <v>0</v>
      </c>
      <c r="AV102" s="26"/>
      <c r="AW102" s="34"/>
      <c r="AX102" s="19">
        <f>IF($D97&lt;=nHP,AX$82/H_T,0)</f>
        <v>0</v>
      </c>
      <c r="AY102" s="26"/>
      <c r="AZ102" s="34"/>
      <c r="BA102" s="19">
        <f>IF($D97&lt;=nHP,BA$82/H_T,0)</f>
        <v>0</v>
      </c>
      <c r="BB102" s="26"/>
      <c r="BC102" s="34"/>
      <c r="BD102" s="19">
        <f>IF($D97&lt;=nHP,BD$82/H_T,0)</f>
        <v>0</v>
      </c>
      <c r="BE102" s="26"/>
      <c r="BF102" s="34"/>
      <c r="BG102" s="19">
        <f>IF($D97&lt;=nHP,BG$82/H_T,0)</f>
        <v>0</v>
      </c>
      <c r="BH102" s="26"/>
      <c r="BI102" s="34"/>
      <c r="BJ102" s="19">
        <f>IF($D97&lt;=nHP,BJ$82/H_T,0)</f>
        <v>0</v>
      </c>
      <c r="BK102" s="26"/>
      <c r="BL102" s="34"/>
      <c r="BM102" s="19">
        <f>IF($D97&lt;=nHP,BM$82/H_T,0)</f>
        <v>0</v>
      </c>
      <c r="BN102" s="26"/>
      <c r="BO102" s="34"/>
      <c r="BP102" s="19">
        <f>IF($D97&lt;=nHP,BP$82/H_T,0)</f>
        <v>0</v>
      </c>
      <c r="BQ102" s="26"/>
      <c r="BR102" s="34"/>
      <c r="BS102" s="19">
        <f>IF($D97&lt;=nHP,BS$82/H_T,0)</f>
        <v>0</v>
      </c>
      <c r="BT102" s="26"/>
      <c r="BU102" s="34"/>
      <c r="BV102" s="19">
        <f>IF($D97&lt;=nHP,BV$82/H_T,0)</f>
        <v>0</v>
      </c>
      <c r="BW102" s="26"/>
      <c r="BX102" s="34"/>
      <c r="BY102" s="19">
        <f>IF($D97&lt;=nHP,BY$82/H_T,0)</f>
        <v>0</v>
      </c>
      <c r="BZ102" s="26"/>
      <c r="CA102" s="34"/>
      <c r="CB102" s="19">
        <f>IF($D97&lt;=nHP,CB$82/H_T,0)</f>
        <v>0</v>
      </c>
      <c r="CC102" s="26"/>
    </row>
    <row r="103" spans="1:81">
      <c r="A103" s="41"/>
      <c r="C103" s="28"/>
      <c r="D103" s="58" t="str">
        <f>IF(OR(ABS(H103)=Bemessung!$C$26,ABS(K103)=Bemessung!$C$26,ABS(N103)=Bemessung!$C$26,ABS(Daten!Q103)=Bemessung!$C$26,ABS(Daten!T103)=Bemessung!$C$26,ABS(Daten!W103)=Bemessung!$C$26,ABS(Daten!Z103)=Bemessung!$C$26,ABS(Daten!AC103)=Bemessung!$C$26,ABS(Daten!AF103)=Bemessung!$C$26,ABS(Daten!AI103)=Bemessung!$C$26,ABS(Daten!AL103)=Bemessung!$C$26,ABS(Daten!AO103)=Bemessung!$C$26,ABS(Daten!AR103)=Bemessung!$C$26,ABS(Daten!AU103)=Bemessung!$C$26,ABS(Daten!AX103)=Bemessung!$C$26,ABS(Daten!BA103)=Bemessung!$C$26,ABS(Daten!BD103)=Bemessung!$C$26,ABS(Daten!BG103)=Bemessung!$C$26,ABS(Daten!BJ103)=Bemessung!$C$26,ABS(Daten!BM103)=Bemessung!$C$26,ABS(Daten!BP103)=Bemessung!$C$26,ABS(Daten!BS103)=Bemessung!$C$26,ABS(Daten!BV103)=Bemessung!$C$26,ABS(Daten!BY103)=Bemessung!$C$26,ABS(Daten!CB103)=Bemessung!$C$26),D97,"")</f>
        <v/>
      </c>
      <c r="E103" s="6"/>
      <c r="F103" s="57" t="s">
        <v>182</v>
      </c>
      <c r="G103" s="34"/>
      <c r="H103" s="19">
        <f>IF(H$82&gt;0,SQRT((H98+I100)^2+H99^2),-SQRT((H98+G100)^2+H99^2))</f>
        <v>8.7391008494300877</v>
      </c>
      <c r="I103" s="26"/>
      <c r="J103" s="34"/>
      <c r="K103" s="19">
        <f>IF(K$82&gt;0,SQRT((K98+L100)^2+K99^2),-SQRT((K98+J100)^2+K99^2))</f>
        <v>4.7846093799862093</v>
      </c>
      <c r="L103" s="26"/>
      <c r="M103" s="34"/>
      <c r="N103" s="19">
        <f>IF(N$82&gt;0,SQRT((N98+O100)^2+N99^2),-SQRT((N98+M100)^2+N99^2))</f>
        <v>2.025544016464381</v>
      </c>
      <c r="O103" s="26"/>
      <c r="P103" s="34"/>
      <c r="Q103" s="19">
        <f>IF(Q$82&gt;0,SQRT((Q98+R100)^2+Q99^2),-SQRT((Q98+P100)^2+Q99^2))</f>
        <v>-3.0975764710244458</v>
      </c>
      <c r="R103" s="26"/>
      <c r="S103" s="34"/>
      <c r="T103" s="19">
        <f>IF(T$82&gt;0,SQRT((T98+U100)^2+T99^2),-SQRT((T98+S100)^2+T99^2))</f>
        <v>-4.8397047825535253</v>
      </c>
      <c r="U103" s="26"/>
      <c r="V103" s="34"/>
      <c r="W103" s="19">
        <f>IF(W$82&gt;0,SQRT((W98+X100)^2+W99^2),-SQRT((W98+V100)^2+W99^2))</f>
        <v>0</v>
      </c>
      <c r="X103" s="26"/>
      <c r="Y103" s="34"/>
      <c r="Z103" s="19">
        <f>IF(Z$82&gt;0,SQRT((Z98+AA100)^2+Z99^2),-SQRT((Z98+Y100)^2+Z99^2))</f>
        <v>0</v>
      </c>
      <c r="AA103" s="26"/>
      <c r="AB103" s="34"/>
      <c r="AC103" s="19">
        <f>IF(AC$82&gt;0,SQRT((AC98+AD100)^2+AC99^2),-SQRT((AC98+AB100)^2+AC99^2))</f>
        <v>0</v>
      </c>
      <c r="AD103" s="26"/>
      <c r="AE103" s="34"/>
      <c r="AF103" s="19">
        <f>IF(AF$82&gt;0,SQRT((AF98+AG100)^2+AF99^2),-SQRT((AF98+AE100)^2+AF99^2))</f>
        <v>0</v>
      </c>
      <c r="AG103" s="26"/>
      <c r="AH103" s="34"/>
      <c r="AI103" s="19">
        <f>IF(AI$82&gt;0,SQRT((AI98+AJ100)^2+AI99^2),-SQRT((AI98+AH100)^2+AI99^2))</f>
        <v>0</v>
      </c>
      <c r="AJ103" s="26"/>
      <c r="AK103" s="34"/>
      <c r="AL103" s="19">
        <f>IF(AL$82&gt;0,SQRT((AL98+AM100)^2+AL99^2),-SQRT((AL98+AK100)^2+AL99^2))</f>
        <v>0</v>
      </c>
      <c r="AM103" s="26"/>
      <c r="AN103" s="34"/>
      <c r="AO103" s="19">
        <f>IF(AO$82&gt;0,SQRT((AO98+AP100)^2+AO99^2),-SQRT((AO98+AN100)^2+AO99^2))</f>
        <v>0</v>
      </c>
      <c r="AP103" s="26"/>
      <c r="AQ103" s="34"/>
      <c r="AR103" s="19">
        <f>IF(AR$82&gt;0,SQRT((AR98+AS100)^2+AR99^2),-SQRT((AR98+AQ100)^2+AR99^2))</f>
        <v>0</v>
      </c>
      <c r="AS103" s="26"/>
      <c r="AT103" s="34"/>
      <c r="AU103" s="19">
        <f>IF(AU$82&gt;0,SQRT((AU98+AV100)^2+AU99^2),-SQRT((AU98+AT100)^2+AU99^2))</f>
        <v>0</v>
      </c>
      <c r="AV103" s="26"/>
      <c r="AW103" s="34"/>
      <c r="AX103" s="19">
        <f>IF(AX$82&gt;0,SQRT((AX98+AY100)^2+AX99^2),-SQRT((AX98+AW100)^2+AX99^2))</f>
        <v>0</v>
      </c>
      <c r="AY103" s="26"/>
      <c r="AZ103" s="34"/>
      <c r="BA103" s="19">
        <f>IF(BA$82&gt;0,SQRT((BA98+BB100)^2+BA99^2),-SQRT((BA98+AZ100)^2+BA99^2))</f>
        <v>0</v>
      </c>
      <c r="BB103" s="26"/>
      <c r="BC103" s="34"/>
      <c r="BD103" s="19">
        <f>IF(BD$82&gt;0,SQRT((BD98+BE100)^2+BD99^2),-SQRT((BD98+BC100)^2+BD99^2))</f>
        <v>0</v>
      </c>
      <c r="BE103" s="26"/>
      <c r="BF103" s="34"/>
      <c r="BG103" s="19">
        <f>IF(BG$82&gt;0,SQRT((BG98+BH100)^2+BG99^2),-SQRT((BG98+BF100)^2+BG99^2))</f>
        <v>0</v>
      </c>
      <c r="BH103" s="26"/>
      <c r="BI103" s="34"/>
      <c r="BJ103" s="19">
        <f>IF(BJ$82&gt;0,SQRT((BJ98+BK100)^2+BJ99^2),-SQRT((BJ98+BI100)^2+BJ99^2))</f>
        <v>0</v>
      </c>
      <c r="BK103" s="26"/>
      <c r="BL103" s="34"/>
      <c r="BM103" s="19">
        <f>IF(BM$82&gt;0,SQRT((BM98+BN100)^2+BM99^2),-SQRT((BM98+BL100)^2+BM99^2))</f>
        <v>0</v>
      </c>
      <c r="BN103" s="26"/>
      <c r="BO103" s="34"/>
      <c r="BP103" s="19">
        <f>IF(BP$82&gt;0,SQRT((BP98+BQ100)^2+BP99^2),-SQRT((BP98+BO100)^2+BP99^2))</f>
        <v>0</v>
      </c>
      <c r="BQ103" s="26"/>
      <c r="BR103" s="34"/>
      <c r="BS103" s="19">
        <f>IF(BS$82&gt;0,SQRT((BS98+BT100)^2+BS99^2),-SQRT((BS98+BR100)^2+BS99^2))</f>
        <v>0</v>
      </c>
      <c r="BT103" s="26"/>
      <c r="BU103" s="34"/>
      <c r="BV103" s="19">
        <f>IF(BV$82&gt;0,SQRT((BV98+BW100)^2+BV99^2),-SQRT((BV98+BU100)^2+BV99^2))</f>
        <v>0</v>
      </c>
      <c r="BW103" s="26"/>
      <c r="BX103" s="34"/>
      <c r="BY103" s="19">
        <f>IF(BY$82&gt;0,SQRT((BY98+BZ100)^2+BY99^2),-SQRT((BY98+BX100)^2+BY99^2))</f>
        <v>0</v>
      </c>
      <c r="BZ103" s="26"/>
      <c r="CA103" s="34"/>
      <c r="CB103" s="19">
        <f>IF(CB$82&gt;0,SQRT((CB98+CC100)^2+CB99^2),-SQRT((CB98+CA100)^2+CB99^2))</f>
        <v>0</v>
      </c>
      <c r="CC103" s="26"/>
    </row>
    <row r="104" spans="1:81">
      <c r="A104" s="41" t="s">
        <v>226</v>
      </c>
      <c r="B104" s="6" t="str">
        <f>IF(D104="","",IF(ABS(H104)=Bemessung!$C$26,ABS(Daten!H101),IF(ABS(Daten!K104)=Bemessung!$C$26,ABS(Daten!K101),IF(ABS(Daten!N104)=Bemessung!$C$26,ABS(Daten!N101),IF(ABS(Daten!Q104)=Bemessung!$C$26,ABS(Daten!Q101),IF(ABS(Daten!T104)=Bemessung!$C$26,ABS(Daten!T101),IF(ABS(Daten!W104)=Bemessung!$C$26,ABS(Daten!W101),IF(ABS(Daten!Z104)=Bemessung!$C$26,ABS(Daten!Z101),IF(ABS(Daten!AC104)=Bemessung!$C$26,ABS(Daten!AC101),IF(ABS(Daten!AF104)=Bemessung!$C$26,ABS(Daten!AF101),IF(ABS(Daten!AI104)=Bemessung!$C$26,ABS(Daten!AI101),IF(ABS(Daten!AL104)=Bemessung!$C$26,ABS(Daten!AL101),IF(ABS(Daten!AO104)=Bemessung!$C$26,ABS(Daten!AO101),IF(ABS(Daten!AR104)=Bemessung!$C$26,ABS(Daten!AR101),IF(ABS(Daten!AU104)=Bemessung!$C$26,ABS(Daten!AU101),IF(ABS(Daten!AX104)=Bemessung!$C$26,ABS(Daten!AX101),IF(ABS(Daten!BA104)=Bemessung!$C$26,ABS(Daten!BA101),IF(ABS(Daten!BD104)=Bemessung!$C$26,ABS(Daten!BD101),IF(ABS(Daten!BG104)=Bemessung!$C$26,ABS(Daten!BG101),IF(ABS(Daten!BJ104)=Bemessung!$C$26,ABS(Daten!BJ101),IF(ABS(Daten!BM104)=Bemessung!$C$26,ABS(Daten!BM101),IF(ABS(Daten!BP104)=Bemessung!$C$26,ABS(Daten!BP101),IF(ABS(Daten!BS104)=Bemessung!$C$26,ABS(Daten!BS101),IF(ABS(Daten!BV104)=Bemessung!$C$26,ABS(Daten!BV101),IF(ABS(Daten!BY104)=Bemessung!$C$26,ABS(Daten!BY101),IF(ABS(Daten!CB104)=Bemessung!$C$26,ABS(Daten!CB101),""))))))))))))))))))))))))))</f>
        <v/>
      </c>
      <c r="C104" s="65" t="str">
        <f>IF(D104="","",IF(ABS(H104)=Bemessung!$C$26,1,IF(ABS(Daten!K104)=Bemessung!$C$26,2,IF(ABS(Daten!N104)=Bemessung!$C$26,3,IF(ABS(Daten!Q104)=Bemessung!$C$26,4,IF(ABS(Daten!T104)=Bemessung!$C$26,5,IF(ABS(Daten!W104)=Bemessung!$C$26,6,IF(ABS(Daten!Z104)=Bemessung!$C$26,7,IF(ABS(Daten!AC104)=Bemessung!$C$26,8,IF(ABS(Daten!AF104)=Bemessung!$C$26,9,IF(ABS(Daten!AI104)=Bemessung!$C$26,10,IF(ABS(Daten!AL104)=Bemessung!$C$26,11,IF(ABS(Daten!AO104)=Bemessung!$C$26,12,IF(ABS(Daten!AR104)=Bemessung!$C$26,13,IF(ABS(Daten!AU104)=Bemessung!$C$26,14,IF(ABS(Daten!AX104)=Bemessung!$C$26,15,IF(ABS(Daten!BA104)=Bemessung!$C$26,16,IF(ABS(Daten!BD104)=Bemessung!$C$26,17,IF(ABS(Daten!BG104)=Bemessung!$C$26,18,IF(ABS(Daten!BJ104)=Bemessung!$C$26,19,IF(ABS(Daten!BM104)=Bemessung!$C$26,20,IF(ABS(Daten!BP104)=Bemessung!$C$26,21,IF(ABS(Daten!BS104)=Bemessung!$C$26,22,IF(ABS(Daten!BV104)=Bemessung!$C$26,23,IF(ABS(Daten!BY104)=Bemessung!$C$26,24,IF(ABS(Daten!CB104)=Bemessung!$C$26,25,""))))))))))))))))))))))))))</f>
        <v/>
      </c>
      <c r="D104" s="58" t="str">
        <f>IF(OR(ABS(H104)=Bemessung!$C$26,ABS(K104)=Bemessung!$C$26,ABS(N104)=Bemessung!$C$26,ABS(Daten!Q104)=Bemessung!$C$26,ABS(Daten!T104)=Bemessung!$C$26,ABS(Daten!W104)=Bemessung!$C$26,ABS(Daten!Z104)=Bemessung!$C$26,ABS(Daten!AC104)=Bemessung!$C$26,ABS(Daten!AF104)=Bemessung!$C$26,ABS(Daten!AI104)=Bemessung!$C$26,ABS(Daten!AL104)=Bemessung!$C$26,ABS(Daten!AO104)=Bemessung!$C$26,ABS(Daten!AR104)=Bemessung!$C$26,ABS(Daten!AU104)=Bemessung!$C$26,ABS(Daten!AX104)=Bemessung!$C$26,ABS(Daten!BA104)=Bemessung!$C$26,ABS(Daten!BD104)=Bemessung!$C$26,ABS(Daten!BG104)=Bemessung!$C$26,ABS(Daten!BJ104)=Bemessung!$C$26,ABS(Daten!BM104)=Bemessung!$C$26,ABS(Daten!BP104)=Bemessung!$C$26,ABS(Daten!BS104)=Bemessung!$C$26,ABS(Daten!BV104)=Bemessung!$C$26,ABS(Daten!BY104)=Bemessung!$C$26,ABS(Daten!CB104)=Bemessung!$C$26),D97,"")</f>
        <v/>
      </c>
      <c r="E104" s="6"/>
      <c r="F104" s="57" t="s">
        <v>183</v>
      </c>
      <c r="G104" s="34"/>
      <c r="H104" s="19">
        <f>IF(H$82&gt;0,SQRT((H101+I100)^2+H102^2),-SQRT((H101+G100)^2+H102^2))</f>
        <v>7.8331368710751654</v>
      </c>
      <c r="I104" s="26"/>
      <c r="J104" s="34"/>
      <c r="K104" s="19">
        <f>IF(K$82&gt;0,SQRT((K101+L100)^2+K102^2),-SQRT((K101+J100)^2+K102^2))</f>
        <v>3.9671508197126273</v>
      </c>
      <c r="L104" s="26"/>
      <c r="M104" s="34"/>
      <c r="N104" s="19">
        <f>IF(N$82&gt;0,SQRT((N101+O100)^2+N102^2),-SQRT((N101+M100)^2+N102^2))</f>
        <v>1.0766399517567062</v>
      </c>
      <c r="O104" s="26"/>
      <c r="P104" s="34"/>
      <c r="Q104" s="19">
        <f>IF(Q$82&gt;0,SQRT((Q101+R100)^2+Q102^2),-SQRT((Q101+P100)^2+Q102^2))</f>
        <v>-2.2286979361529671</v>
      </c>
      <c r="R104" s="26"/>
      <c r="S104" s="34"/>
      <c r="T104" s="19">
        <f>IF(T$82&gt;0,SQRT((T101+U100)^2+T102^2),-SQRT((T101+S100)^2+T102^2))</f>
        <v>-4.2038137282110686</v>
      </c>
      <c r="U104" s="26"/>
      <c r="V104" s="34"/>
      <c r="W104" s="19">
        <f>IF(W$82&gt;0,SQRT((W101+X100)^2+W102^2),-SQRT((W101+V100)^2+W102^2))</f>
        <v>0</v>
      </c>
      <c r="X104" s="26"/>
      <c r="Y104" s="34"/>
      <c r="Z104" s="19">
        <f>IF(Z$82&gt;0,SQRT((Z101+AA100)^2+Z102^2),-SQRT((Z101+Y100)^2+Z102^2))</f>
        <v>0</v>
      </c>
      <c r="AA104" s="26"/>
      <c r="AB104" s="34"/>
      <c r="AC104" s="19">
        <f>IF(AC$82&gt;0,SQRT((AC101+AD100)^2+AC102^2),-SQRT((AC101+AB100)^2+AC102^2))</f>
        <v>0</v>
      </c>
      <c r="AD104" s="26"/>
      <c r="AE104" s="34"/>
      <c r="AF104" s="19">
        <f>IF(AF$82&gt;0,SQRT((AF101+AG100)^2+AF102^2),-SQRT((AF101+AE100)^2+AF102^2))</f>
        <v>0</v>
      </c>
      <c r="AG104" s="26"/>
      <c r="AH104" s="34"/>
      <c r="AI104" s="19">
        <f>IF(AI$82&gt;0,SQRT((AI101+AJ100)^2+AI102^2),-SQRT((AI101+AH100)^2+AI102^2))</f>
        <v>0</v>
      </c>
      <c r="AJ104" s="26"/>
      <c r="AK104" s="34"/>
      <c r="AL104" s="19">
        <f>IF(AL$82&gt;0,SQRT((AL101+AM100)^2+AL102^2),-SQRT((AL101+AK100)^2+AL102^2))</f>
        <v>0</v>
      </c>
      <c r="AM104" s="26"/>
      <c r="AN104" s="34"/>
      <c r="AO104" s="19">
        <f>IF(AO$82&gt;0,SQRT((AO101+AP100)^2+AO102^2),-SQRT((AO101+AN100)^2+AO102^2))</f>
        <v>0</v>
      </c>
      <c r="AP104" s="26"/>
      <c r="AQ104" s="34"/>
      <c r="AR104" s="19">
        <f>IF(AR$82&gt;0,SQRT((AR101+AS100)^2+AR102^2),-SQRT((AR101+AQ100)^2+AR102^2))</f>
        <v>0</v>
      </c>
      <c r="AS104" s="26"/>
      <c r="AT104" s="34"/>
      <c r="AU104" s="19">
        <f>IF(AU$82&gt;0,SQRT((AU101+AV100)^2+AU102^2),-SQRT((AU101+AT100)^2+AU102^2))</f>
        <v>0</v>
      </c>
      <c r="AV104" s="26"/>
      <c r="AW104" s="34"/>
      <c r="AX104" s="19">
        <f>IF(AX$82&gt;0,SQRT((AX101+AY100)^2+AX102^2),-SQRT((AX101+AW100)^2+AX102^2))</f>
        <v>0</v>
      </c>
      <c r="AY104" s="26"/>
      <c r="AZ104" s="34"/>
      <c r="BA104" s="19">
        <f>IF(BA$82&gt;0,SQRT((BA101+BB100)^2+BA102^2),-SQRT((BA101+AZ100)^2+BA102^2))</f>
        <v>0</v>
      </c>
      <c r="BB104" s="26"/>
      <c r="BC104" s="34"/>
      <c r="BD104" s="19">
        <f>IF(BD$82&gt;0,SQRT((BD101+BE100)^2+BD102^2),-SQRT((BD101+BC100)^2+BD102^2))</f>
        <v>0</v>
      </c>
      <c r="BE104" s="26"/>
      <c r="BF104" s="34"/>
      <c r="BG104" s="19">
        <f>IF(BG$82&gt;0,SQRT((BG101+BH100)^2+BG102^2),-SQRT((BG101+BF100)^2+BG102^2))</f>
        <v>0</v>
      </c>
      <c r="BH104" s="26"/>
      <c r="BI104" s="34"/>
      <c r="BJ104" s="19">
        <f>IF(BJ$82&gt;0,SQRT((BJ101+BK100)^2+BJ102^2),-SQRT((BJ101+BI100)^2+BJ102^2))</f>
        <v>0</v>
      </c>
      <c r="BK104" s="26"/>
      <c r="BL104" s="34"/>
      <c r="BM104" s="19">
        <f>IF(BM$82&gt;0,SQRT((BM101+BN100)^2+BM102^2),-SQRT((BM101+BL100)^2+BM102^2))</f>
        <v>0</v>
      </c>
      <c r="BN104" s="26"/>
      <c r="BO104" s="34"/>
      <c r="BP104" s="19">
        <f>IF(BP$82&gt;0,SQRT((BP101+BQ100)^2+BP102^2),-SQRT((BP101+BO100)^2+BP102^2))</f>
        <v>0</v>
      </c>
      <c r="BQ104" s="26"/>
      <c r="BR104" s="34"/>
      <c r="BS104" s="19">
        <f>IF(BS$82&gt;0,SQRT((BS101+BT100)^2+BS102^2),-SQRT((BS101+BR100)^2+BS102^2))</f>
        <v>0</v>
      </c>
      <c r="BT104" s="26"/>
      <c r="BU104" s="34"/>
      <c r="BV104" s="19">
        <f>IF(BV$82&gt;0,SQRT((BV101+BW100)^2+BV102^2),-SQRT((BV101+BU100)^2+BV102^2))</f>
        <v>0</v>
      </c>
      <c r="BW104" s="26"/>
      <c r="BX104" s="34"/>
      <c r="BY104" s="19">
        <f>IF(BY$82&gt;0,SQRT((BY101+BZ100)^2+BY102^2),-SQRT((BY101+BX100)^2+BY102^2))</f>
        <v>0</v>
      </c>
      <c r="BZ104" s="26"/>
      <c r="CA104" s="34"/>
      <c r="CB104" s="19">
        <f>IF(CB$82&gt;0,SQRT((CB101+CC100)^2+CB102^2),-SQRT((CB101+CA100)^2+CB102^2))</f>
        <v>0</v>
      </c>
      <c r="CC104" s="26"/>
    </row>
    <row r="105" spans="1:81">
      <c r="A105" s="41" t="s">
        <v>227</v>
      </c>
      <c r="B105" s="6" t="str">
        <f>IF(D104="","",IF(ABS(H104)=Bemessung!$C$26,ABS(Daten!H100),IF(ABS(Daten!K104)=Bemessung!$C$26,ABS(Daten!K100),IF(ABS(Daten!N104)=Bemessung!$C$26,ABS(Daten!N100),IF(ABS(Daten!Q104)=Bemessung!$C$26,ABS(Daten!Q100),IF(ABS(Daten!T104)=Bemessung!$C$26,ABS(Daten!T100),IF(ABS(Daten!W104)=Bemessung!$C$26,ABS(Daten!W100),IF(ABS(Daten!Z104)=Bemessung!$C$26,ABS(Daten!Z100),IF(ABS(Daten!AC104)=Bemessung!$C$26,ABS(Daten!AC100),IF(ABS(Daten!AF104)=Bemessung!$C$26,ABS(Daten!AF100),IF(ABS(Daten!AI104)=Bemessung!$C$26,ABS(Daten!AI100),IF(ABS(Daten!AL104)=Bemessung!$C$26,ABS(Daten!AL100),IF(ABS(Daten!AO104)=Bemessung!$C$26,ABS(Daten!AO100),IF(ABS(Daten!AR104)=Bemessung!$C$26,ABS(Daten!AR100),IF(ABS(Daten!AU104)=Bemessung!$C$26,ABS(Daten!AU100),IF(ABS(Daten!AX104)=Bemessung!$C$26,ABS(Daten!AX100),IF(ABS(Daten!BA104)=Bemessung!$C$26,ABS(Daten!BA100),IF(ABS(Daten!BD104)=Bemessung!$C$26,ABS(Daten!BD100),IF(ABS(Daten!BG104)=Bemessung!$C$26,ABS(Daten!BG100),IF(ABS(Daten!BJ104)=Bemessung!$C$26,ABS(Daten!BJ100),IF(ABS(Daten!BM104)=Bemessung!$C$26,ABS(Daten!BM100),IF(ABS(Daten!BP104)=Bemessung!$C$26,ABS(Daten!BP100),IF(ABS(Daten!BS104)=Bemessung!$C$26,ABS(Daten!BS100),IF(ABS(Daten!BV104)=Bemessung!$C$26,ABS(Daten!BV100),IF(ABS(Daten!BY104)=Bemessung!$C$26,ABS(Daten!BY100),IF(ABS(Daten!CB104)=Bemessung!$C$26,ABS(Daten!CB100),""))))))))))))))))))))))))))</f>
        <v/>
      </c>
      <c r="C105" s="28"/>
      <c r="E105" s="3"/>
      <c r="F105" s="58" t="s">
        <v>102</v>
      </c>
      <c r="G105" s="59"/>
      <c r="H105" s="60">
        <f>IF(H$82&gt;0,MAX(H103:H104),MIN(H103:H104))</f>
        <v>8.7391008494300877</v>
      </c>
      <c r="I105" s="61"/>
      <c r="J105" s="59"/>
      <c r="K105" s="60">
        <f>IF(K$82&gt;0,MAX(K103:K104),MIN(K103:K104))</f>
        <v>4.7846093799862093</v>
      </c>
      <c r="L105" s="61"/>
      <c r="M105" s="59"/>
      <c r="N105" s="60">
        <f>IF(N$82&gt;0,MAX(N103:N104),MIN(N103:N104))</f>
        <v>2.025544016464381</v>
      </c>
      <c r="O105" s="61"/>
      <c r="P105" s="59"/>
      <c r="Q105" s="60">
        <f>IF(Q$82&gt;0,MAX(Q103:Q104),MIN(Q103:Q104))</f>
        <v>-3.0975764710244458</v>
      </c>
      <c r="R105" s="61"/>
      <c r="S105" s="59"/>
      <c r="T105" s="60">
        <f>IF(T$82&gt;0,MAX(T103:T104),MIN(T103:T104))</f>
        <v>-4.8397047825535253</v>
      </c>
      <c r="U105" s="61"/>
      <c r="V105" s="59"/>
      <c r="W105" s="60">
        <f>IF(W$82&gt;0,MAX(W103:W104),MIN(W103:W104))</f>
        <v>0</v>
      </c>
      <c r="X105" s="61"/>
      <c r="Y105" s="59"/>
      <c r="Z105" s="60">
        <f>IF(Z$82&gt;0,MAX(Z103:Z104),MIN(Z103:Z104))</f>
        <v>0</v>
      </c>
      <c r="AA105" s="61"/>
      <c r="AB105" s="59"/>
      <c r="AC105" s="60">
        <f>IF(AC$82&gt;0,MAX(AC103:AC104),MIN(AC103:AC104))</f>
        <v>0</v>
      </c>
      <c r="AD105" s="61"/>
      <c r="AE105" s="59"/>
      <c r="AF105" s="60">
        <f>IF(AF$82&gt;0,MAX(AF103:AF104),MIN(AF103:AF104))</f>
        <v>0</v>
      </c>
      <c r="AG105" s="61"/>
      <c r="AH105" s="59"/>
      <c r="AI105" s="60">
        <f>IF(AI$82&gt;0,MAX(AI103:AI104),MIN(AI103:AI104))</f>
        <v>0</v>
      </c>
      <c r="AJ105" s="61"/>
      <c r="AK105" s="59"/>
      <c r="AL105" s="60">
        <f>IF(AL$82&gt;0,MAX(AL103:AL104),MIN(AL103:AL104))</f>
        <v>0</v>
      </c>
      <c r="AM105" s="61"/>
      <c r="AN105" s="59"/>
      <c r="AO105" s="60">
        <f>IF(AO$82&gt;0,MAX(AO103:AO104),MIN(AO103:AO104))</f>
        <v>0</v>
      </c>
      <c r="AP105" s="61"/>
      <c r="AQ105" s="59"/>
      <c r="AR105" s="60">
        <f>IF(AR$82&gt;0,MAX(AR103:AR104),MIN(AR103:AR104))</f>
        <v>0</v>
      </c>
      <c r="AS105" s="61"/>
      <c r="AT105" s="59"/>
      <c r="AU105" s="60">
        <f>IF(AU$82&gt;0,MAX(AU103:AU104),MIN(AU103:AU104))</f>
        <v>0</v>
      </c>
      <c r="AV105" s="61"/>
      <c r="AW105" s="59"/>
      <c r="AX105" s="60">
        <f>IF(AX$82&gt;0,MAX(AX103:AX104),MIN(AX103:AX104))</f>
        <v>0</v>
      </c>
      <c r="AY105" s="61"/>
      <c r="AZ105" s="59"/>
      <c r="BA105" s="60">
        <f>IF(BA$82&gt;0,MAX(BA103:BA104),MIN(BA103:BA104))</f>
        <v>0</v>
      </c>
      <c r="BB105" s="61"/>
      <c r="BC105" s="59"/>
      <c r="BD105" s="60">
        <f>IF(BD$82&gt;0,MAX(BD103:BD104),MIN(BD103:BD104))</f>
        <v>0</v>
      </c>
      <c r="BE105" s="61"/>
      <c r="BF105" s="59"/>
      <c r="BG105" s="60">
        <f>IF(BG$82&gt;0,MAX(BG103:BG104),MIN(BG103:BG104))</f>
        <v>0</v>
      </c>
      <c r="BH105" s="61"/>
      <c r="BI105" s="59"/>
      <c r="BJ105" s="60">
        <f>IF(BJ$82&gt;0,MAX(BJ103:BJ104),MIN(BJ103:BJ104))</f>
        <v>0</v>
      </c>
      <c r="BK105" s="61"/>
      <c r="BL105" s="59"/>
      <c r="BM105" s="60">
        <f>IF(BM$82&gt;0,MAX(BM103:BM104),MIN(BM103:BM104))</f>
        <v>0</v>
      </c>
      <c r="BN105" s="61"/>
      <c r="BO105" s="59"/>
      <c r="BP105" s="60">
        <f>IF(BP$82&gt;0,MAX(BP103:BP104),MIN(BP103:BP104))</f>
        <v>0</v>
      </c>
      <c r="BQ105" s="61"/>
      <c r="BR105" s="59"/>
      <c r="BS105" s="60">
        <f>IF(BS$82&gt;0,MAX(BS103:BS104),MIN(BS103:BS104))</f>
        <v>0</v>
      </c>
      <c r="BT105" s="61"/>
      <c r="BU105" s="59"/>
      <c r="BV105" s="60">
        <f>IF(BV$82&gt;0,MAX(BV103:BV104),MIN(BV103:BV104))</f>
        <v>0</v>
      </c>
      <c r="BW105" s="61"/>
      <c r="BX105" s="59"/>
      <c r="BY105" s="60">
        <f>IF(BY$82&gt;0,MAX(BY103:BY104),MIN(BY103:BY104))</f>
        <v>0</v>
      </c>
      <c r="BZ105" s="61"/>
      <c r="CA105" s="59"/>
      <c r="CB105" s="60">
        <f>IF(CB$82&gt;0,MAX(CB103:CB104),MIN(CB103:CB104))</f>
        <v>0</v>
      </c>
      <c r="CC105" s="61"/>
    </row>
    <row r="106" spans="1:81">
      <c r="A106" s="34" t="s">
        <v>228</v>
      </c>
      <c r="B106" s="19" t="str">
        <f>IF(D104="","",IF(ABS(H104)=Bemessung!$C$26,ABS(Daten!H102),IF(ABS(Daten!K104)=Bemessung!$C$26,ABS(Daten!K102),IF(ABS(Daten!N104)=Bemessung!$C$26,ABS(Daten!N102),IF(ABS(Daten!Q104)=Bemessung!$C$26,ABS(Daten!Q102),IF(ABS(Daten!T104)=Bemessung!$C$26,ABS(Daten!T102),IF(ABS(Daten!W104)=Bemessung!$C$26,ABS(Daten!W102),IF(ABS(Daten!Z104)=Bemessung!$C$26,ABS(Daten!Z102),IF(ABS(Daten!AC104)=Bemessung!$C$26,ABS(Daten!AC102),IF(ABS(Daten!AF104)=Bemessung!$C$26,ABS(Daten!AF102),IF(ABS(Daten!AI104)=Bemessung!$C$26,ABS(Daten!AI102),IF(ABS(Daten!AL104)=Bemessung!$C$26,ABS(Daten!AL102),IF(ABS(Daten!AO104)=Bemessung!$C$26,ABS(Daten!AO102),IF(ABS(Daten!AR104)=Bemessung!$C$26,ABS(Daten!AR102),IF(ABS(Daten!AU104)=Bemessung!$C$26,ABS(Daten!AU102),IF(ABS(Daten!AX104)=Bemessung!$C$26,ABS(Daten!AX102),IF(ABS(Daten!BA104)=Bemessung!$C$26,ABS(Daten!BA102),IF(ABS(Daten!BD104)=Bemessung!$C$26,ABS(Daten!BD102),IF(ABS(Daten!BG104)=Bemessung!$C$26,ABS(Daten!BG102),IF(ABS(Daten!BJ104)=Bemessung!$C$26,ABS(Daten!BJ102),IF(ABS(Daten!BM104)=Bemessung!$C$26,ABS(Daten!BM102),IF(ABS(Daten!BP104)=Bemessung!$C$26,ABS(Daten!BP102),IF(ABS(Daten!BS104)=Bemessung!$C$26,ABS(Daten!BS102),IF(ABS(Daten!BV104)=Bemessung!$C$26,ABS(Daten!BV102),IF(ABS(Daten!BY104)=Bemessung!$C$26,ABS(Daten!BY102),IF(ABS(Daten!CB104)=Bemessung!$C$26,ABS(Daten!CB102),""))))))))))))))))))))))))))</f>
        <v/>
      </c>
      <c r="C106" s="53"/>
      <c r="E106" s="3"/>
      <c r="F106" s="3"/>
      <c r="G106" s="3"/>
      <c r="H106" s="3"/>
      <c r="I106" s="3"/>
      <c r="J106" s="3"/>
      <c r="K106" s="3"/>
      <c r="L106" s="3"/>
      <c r="M106" s="3"/>
      <c r="P106" s="3"/>
      <c r="AP106" s="3"/>
      <c r="AQ106" s="3"/>
      <c r="AR106" s="3"/>
      <c r="AS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</row>
    <row r="107" spans="1:81">
      <c r="E107" s="3"/>
      <c r="F107" s="3" t="s">
        <v>99</v>
      </c>
      <c r="G107" s="3"/>
      <c r="H107" s="6">
        <f>IF($E109=0,0,IF(H$80=0,0,H97))</f>
        <v>0.60526315789473695</v>
      </c>
      <c r="I107" s="97">
        <f>IF(H$80=0,0,IF(OR($E109&gt;H_T-LBh_o,$E109&lt;=LBH_u),0,Daten!H107))</f>
        <v>0.60526315789473695</v>
      </c>
      <c r="J107" s="3"/>
      <c r="K107" s="6">
        <f>IF($E109=0,0,IF(K$80=0,0,K97))</f>
        <v>0.60526315789473695</v>
      </c>
      <c r="L107" s="97">
        <f>IF(K$80=0,0,IF(OR($E109&gt;H_T-LBh_o,$E109&lt;=LBH_u),0,Daten!K107))</f>
        <v>0.60526315789473695</v>
      </c>
      <c r="M107" s="3"/>
      <c r="N107" s="6">
        <f>IF($E109=0,0,IF(N$80=0,0,N97))</f>
        <v>0.60526315789473695</v>
      </c>
      <c r="O107" s="97">
        <f>IF(N$80=0,0,IF(OR($E109&gt;H_T-LBh_o,$E109&lt;=LBH_u),0,Daten!N107))</f>
        <v>0.60526315789473695</v>
      </c>
      <c r="P107" s="3"/>
      <c r="Q107" s="6">
        <f>IF($E109=0,0,IF(Q$80=0,0,Q97))</f>
        <v>0.60526315789473695</v>
      </c>
      <c r="R107" s="97">
        <f>IF(Q$80=0,0,IF(OR($E109&gt;H_T-LBh_o,$E109&lt;=LBH_u),0,Daten!Q107))</f>
        <v>0.60526315789473695</v>
      </c>
      <c r="T107" s="6">
        <f>IF($E109=0,0,IF(T$80=0,0,T97))</f>
        <v>0.60526315789473695</v>
      </c>
      <c r="U107" s="97">
        <f>IF(T$80=0,0,IF(OR($E109&gt;H_T-LBh_o,$E109&lt;=LBH_u),0,Daten!T107))</f>
        <v>0.60526315789473695</v>
      </c>
      <c r="W107" s="6">
        <f>IF($E109=0,0,IF(W$80=0,0,W97))</f>
        <v>0</v>
      </c>
      <c r="X107" s="97">
        <f>IF(W$80=0,0,IF(OR($E109&gt;H_T-LBh_o,$E109&lt;=LBH_u),0,Daten!W107))</f>
        <v>0</v>
      </c>
      <c r="Z107" s="6">
        <f>IF($E109=0,0,IF(Z$80=0,0,Z97))</f>
        <v>0</v>
      </c>
      <c r="AA107" s="97">
        <f>IF(Z$80=0,0,IF(OR($E109&gt;H_T-LBh_o,$E109&lt;=LBH_u),0,Daten!Z107))</f>
        <v>0</v>
      </c>
      <c r="AC107" s="6">
        <f>IF($E109=0,0,IF(AC$80=0,0,AC97))</f>
        <v>0</v>
      </c>
      <c r="AD107" s="97">
        <f>IF(AC$80=0,0,IF(OR($E109&gt;H_T-LBh_o,$E109&lt;=LBH_u),0,Daten!AC107))</f>
        <v>0</v>
      </c>
      <c r="AF107" s="6">
        <f>IF($E109=0,0,IF(AF$80=0,0,AF97))</f>
        <v>0</v>
      </c>
      <c r="AG107" s="97">
        <f>IF(AF$80=0,0,IF(OR($E109&gt;H_T-LBh_o,$E109&lt;=LBH_u),0,Daten!AF107))</f>
        <v>0</v>
      </c>
      <c r="AI107" s="6">
        <f>IF($E109=0,0,IF(AI$80=0,0,AI97))</f>
        <v>0</v>
      </c>
      <c r="AJ107" s="97">
        <f>IF(AI$80=0,0,IF(OR($E109&gt;H_T-LBh_o,$E109&lt;=LBH_u),0,Daten!AI107))</f>
        <v>0</v>
      </c>
      <c r="AL107" s="6">
        <f>IF($E109=0,0,IF(AL$80=0,0,AL97))</f>
        <v>0</v>
      </c>
      <c r="AM107" s="97">
        <f>IF(AL$80=0,0,IF(OR($E109&gt;H_T-LBh_o,$E109&lt;=LBH_u),0,Daten!AL107))</f>
        <v>0</v>
      </c>
      <c r="AO107" s="6">
        <f>IF($E109=0,0,IF(AO$80=0,0,AO97))</f>
        <v>0</v>
      </c>
      <c r="AP107" s="97">
        <f>IF(AO$80=0,0,IF(OR($E109&gt;H_T-LBh_o,$E109&lt;=LBH_u),0,Daten!AO107))</f>
        <v>0</v>
      </c>
      <c r="AQ107" s="3"/>
      <c r="AR107" s="6">
        <f>IF($E109=0,0,IF(AR$80=0,0,AR97))</f>
        <v>0</v>
      </c>
      <c r="AS107" s="97">
        <f>IF(AR$80=0,0,IF(OR($E109&gt;H_T-LBh_o,$E109&lt;=LBH_u),0,Daten!AR107))</f>
        <v>0</v>
      </c>
      <c r="AU107" s="6">
        <f>IF($E109=0,0,IF(AU$80=0,0,AU97))</f>
        <v>0</v>
      </c>
      <c r="AV107" s="97">
        <f>IF(AU$80=0,0,IF(OR($E109&gt;H_T-LBh_o,$E109&lt;=LBH_u),0,Daten!AU107))</f>
        <v>0</v>
      </c>
      <c r="AW107" s="3"/>
      <c r="AX107" s="6">
        <f>IF($E109=0,0,IF(AX$80=0,0,AX97))</f>
        <v>0</v>
      </c>
      <c r="AY107" s="97">
        <f>IF(AX$80=0,0,IF(OR($E109&gt;H_T-LBh_o,$E109&lt;=LBH_u),0,Daten!AX107))</f>
        <v>0</v>
      </c>
      <c r="AZ107" s="3"/>
      <c r="BA107" s="6">
        <f>IF($E109=0,0,IF(BA$80=0,0,BA97))</f>
        <v>0</v>
      </c>
      <c r="BB107" s="97">
        <f>IF(BA$80=0,0,IF(OR($E109&gt;H_T-LBh_o,$E109&lt;=LBH_u),0,Daten!BA107))</f>
        <v>0</v>
      </c>
      <c r="BC107" s="3"/>
      <c r="BD107" s="6">
        <f>IF($E109=0,0,IF(BD$80=0,0,BD97))</f>
        <v>0</v>
      </c>
      <c r="BE107" s="97">
        <f>IF(BD$80=0,0,IF(OR($E109&gt;H_T-LBh_o,$E109&lt;=LBH_u),0,Daten!BD107))</f>
        <v>0</v>
      </c>
      <c r="BF107" s="3"/>
      <c r="BG107" s="6">
        <f>IF($E109=0,0,IF(BG$80=0,0,BG97))</f>
        <v>0</v>
      </c>
      <c r="BH107" s="97">
        <f>IF(BG$80=0,0,IF(OR($E109&gt;H_T-LBh_o,$E109&lt;=LBH_u),0,Daten!BG107))</f>
        <v>0</v>
      </c>
      <c r="BI107" s="3"/>
      <c r="BJ107" s="6">
        <f>IF($E109=0,0,IF(BJ$80=0,0,BJ97))</f>
        <v>0</v>
      </c>
      <c r="BK107" s="97">
        <f>IF(BJ$80=0,0,IF(OR($E109&gt;H_T-LBh_o,$E109&lt;=LBH_u),0,Daten!BJ107))</f>
        <v>0</v>
      </c>
      <c r="BL107" s="3"/>
      <c r="BM107" s="6">
        <f>IF($E109=0,0,IF(BM$80=0,0,BM97))</f>
        <v>0</v>
      </c>
      <c r="BN107" s="97">
        <f>IF(BM$80=0,0,IF(OR($E109&gt;H_T-LBh_o,$E109&lt;=LBH_u),0,Daten!BM107))</f>
        <v>0</v>
      </c>
      <c r="BO107" s="3"/>
      <c r="BP107" s="6">
        <f>IF($E109=0,0,IF(BP$80=0,0,BP97))</f>
        <v>0</v>
      </c>
      <c r="BQ107" s="97">
        <f>IF(BP$80=0,0,IF(OR($E109&gt;H_T-LBh_o,$E109&lt;=LBH_u),0,Daten!BP107))</f>
        <v>0</v>
      </c>
      <c r="BR107" s="3"/>
      <c r="BS107" s="6">
        <f>IF($E109=0,0,IF(BS$80=0,0,BS97))</f>
        <v>0</v>
      </c>
      <c r="BT107" s="97">
        <f>IF(BS$80=0,0,IF(OR($E109&gt;H_T-LBh_o,$E109&lt;=LBH_u),0,Daten!BS107))</f>
        <v>0</v>
      </c>
      <c r="BU107" s="3"/>
      <c r="BV107" s="6">
        <f>IF($E109=0,0,IF(BV$80=0,0,BV97))</f>
        <v>0</v>
      </c>
      <c r="BW107" s="97">
        <f>IF(BV$80=0,0,IF(OR($E109&gt;H_T-LBh_o,$E109&lt;=LBH_u),0,Daten!BV107))</f>
        <v>0</v>
      </c>
      <c r="BX107" s="3"/>
      <c r="BY107" s="6">
        <f>IF($E109=0,0,IF(BY$80=0,0,BY97))</f>
        <v>0</v>
      </c>
      <c r="BZ107" s="97">
        <f>IF(BY$80=0,0,IF(OR($E109&gt;H_T-LBh_o,$E109&lt;=LBH_u),0,Daten!BY107))</f>
        <v>0</v>
      </c>
      <c r="CA107" s="3"/>
      <c r="CB107" s="6">
        <f>IF($E109=0,0,IF(CB$80=0,0,CB97))</f>
        <v>0</v>
      </c>
      <c r="CC107" s="97">
        <f>IF(CB$80=0,0,IF(OR($E109&gt;H_T-LBh_o,$E109&lt;=LBH_u),0,Daten!CB107))</f>
        <v>0</v>
      </c>
    </row>
    <row r="108" spans="1:81">
      <c r="A108" s="46" t="str">
        <f>IF(D114=D108,H109,IF(D115=D108,H112,""))</f>
        <v/>
      </c>
      <c r="B108" s="92" t="str">
        <f>IF(AND(D114="",D115=""),"",D108)</f>
        <v/>
      </c>
      <c r="C108" s="92" t="str">
        <f>IF(AND(D114="",D115=""),"",IF(D114=D108,"oben","unten"))</f>
        <v/>
      </c>
      <c r="D108" s="3">
        <v>3</v>
      </c>
      <c r="F108" s="3" t="s">
        <v>100</v>
      </c>
      <c r="G108" s="3"/>
      <c r="H108" s="6">
        <f>IF(H$80=0,0,H107-qd*($E109-$E111)/H_T)</f>
        <v>-0.44736842105263142</v>
      </c>
      <c r="I108" s="97">
        <f>IF(H$80=0,0,IF(OR($E111&gt;=H_T-LBh_o,$E111&lt;LBH_u),0,Daten!H108))</f>
        <v>-0.44736842105263142</v>
      </c>
      <c r="J108" s="3"/>
      <c r="K108" s="6">
        <f>IF(K$80=0,0,K107-qd*($E109-$E111)/H_T)</f>
        <v>-0.44736842105263142</v>
      </c>
      <c r="L108" s="97">
        <f>IF(K$80=0,0,IF(OR($E111&gt;=H_T-LBh_o,$E111&lt;LBH_u),0,Daten!K108))</f>
        <v>-0.44736842105263142</v>
      </c>
      <c r="M108" s="3"/>
      <c r="N108" s="6">
        <f>IF(N$80=0,0,N107-qd*($E109-$E111)/H_T)</f>
        <v>-0.44736842105263142</v>
      </c>
      <c r="O108" s="97">
        <f>IF(N$80=0,0,IF(OR($E111&gt;=H_T-LBh_o,$E111&lt;LBH_u),0,Daten!N108))</f>
        <v>-0.44736842105263142</v>
      </c>
      <c r="P108" s="3"/>
      <c r="Q108" s="6">
        <f>IF(Q$80=0,0,Q107-qd*($E109-$E111)/H_T)</f>
        <v>-0.44736842105263142</v>
      </c>
      <c r="R108" s="97">
        <f>IF(Q$80=0,0,IF(OR($E111&gt;=H_T-LBh_o,$E111&lt;LBH_u),0,Daten!Q108))</f>
        <v>-0.44736842105263142</v>
      </c>
      <c r="T108" s="6">
        <f>IF(T$80=0,0,T107-qd*($E109-$E111)/H_T)</f>
        <v>-0.44736842105263142</v>
      </c>
      <c r="U108" s="97">
        <f>IF(T$80=0,0,IF(OR($E111&gt;=H_T-LBh_o,$E111&lt;LBH_u),0,Daten!T108))</f>
        <v>-0.44736842105263142</v>
      </c>
      <c r="W108" s="6">
        <f>IF(W$80=0,0,W107-qd*($E109-$E111)/H_T)</f>
        <v>0</v>
      </c>
      <c r="X108" s="97">
        <f>IF(W$80=0,0,IF(OR($E111&gt;=H_T-LBh_o,$E111&lt;LBH_u),0,Daten!W108))</f>
        <v>0</v>
      </c>
      <c r="Z108" s="6">
        <f>IF(Z$80=0,0,Z107-qd*($E109-$E111)/H_T)</f>
        <v>0</v>
      </c>
      <c r="AA108" s="97">
        <f>IF(Z$80=0,0,IF(OR($E111&gt;=H_T-LBh_o,$E111&lt;LBH_u),0,Daten!Z108))</f>
        <v>0</v>
      </c>
      <c r="AC108" s="6">
        <f>IF(AC$80=0,0,AC107-qd*($E109-$E111)/H_T)</f>
        <v>0</v>
      </c>
      <c r="AD108" s="97">
        <f>IF(AC$80=0,0,IF(OR($E111&gt;=H_T-LBh_o,$E111&lt;LBH_u),0,Daten!AC108))</f>
        <v>0</v>
      </c>
      <c r="AF108" s="6">
        <f>IF(AF$80=0,0,AF107-qd*($E109-$E111)/H_T)</f>
        <v>0</v>
      </c>
      <c r="AG108" s="97">
        <f>IF(AF$80=0,0,IF(OR($E111&gt;=H_T-LBh_o,$E111&lt;LBH_u),0,Daten!AF108))</f>
        <v>0</v>
      </c>
      <c r="AI108" s="6">
        <f>IF(AI$80=0,0,AI107-qd*($E109-$E111)/H_T)</f>
        <v>0</v>
      </c>
      <c r="AJ108" s="97">
        <f>IF(AI$80=0,0,IF(OR($E111&gt;=H_T-LBh_o,$E111&lt;LBH_u),0,Daten!AI108))</f>
        <v>0</v>
      </c>
      <c r="AL108" s="6">
        <f>IF(AL$80=0,0,AL107-qd*($E109-$E111)/H_T)</f>
        <v>0</v>
      </c>
      <c r="AM108" s="97">
        <f>IF(AL$80=0,0,IF(OR($E111&gt;=H_T-LBh_o,$E111&lt;LBH_u),0,Daten!AL108))</f>
        <v>0</v>
      </c>
      <c r="AO108" s="6">
        <f>IF(AO$80=0,0,AO107-qd*($E109-$E111)/H_T)</f>
        <v>0</v>
      </c>
      <c r="AP108" s="97">
        <f>IF(AO$80=0,0,IF(OR($E111&gt;=H_T-LBh_o,$E111&lt;LBH_u),0,Daten!AO108))</f>
        <v>0</v>
      </c>
      <c r="AQ108" s="3"/>
      <c r="AR108" s="6">
        <f>IF(AR$80=0,0,AR107-qd*($E109-$E111)/H_T)</f>
        <v>0</v>
      </c>
      <c r="AS108" s="97">
        <f>IF(AR$80=0,0,IF(OR($E111&gt;=H_T-LBh_o,$E111&lt;LBH_u),0,Daten!AR108))</f>
        <v>0</v>
      </c>
      <c r="AU108" s="6">
        <f>IF(AU$80=0,0,AU107-qd*($E109-$E111)/H_T)</f>
        <v>0</v>
      </c>
      <c r="AV108" s="97">
        <f>IF(AU$80=0,0,IF(OR($E111&gt;=H_T-LBh_o,$E111&lt;LBH_u),0,Daten!AU108))</f>
        <v>0</v>
      </c>
      <c r="AW108" s="3"/>
      <c r="AX108" s="6">
        <f>IF(AX$80=0,0,AX107-qd*($E109-$E111)/H_T)</f>
        <v>0</v>
      </c>
      <c r="AY108" s="97">
        <f>IF(AX$80=0,0,IF(OR($E111&gt;=H_T-LBh_o,$E111&lt;LBH_u),0,Daten!AX108))</f>
        <v>0</v>
      </c>
      <c r="AZ108" s="3"/>
      <c r="BA108" s="6">
        <f>IF(BA$80=0,0,BA107-qd*($E109-$E111)/H_T)</f>
        <v>0</v>
      </c>
      <c r="BB108" s="97">
        <f>IF(BA$80=0,0,IF(OR($E111&gt;=H_T-LBh_o,$E111&lt;LBH_u),0,Daten!BA108))</f>
        <v>0</v>
      </c>
      <c r="BC108" s="3"/>
      <c r="BD108" s="6">
        <f>IF(BD$80=0,0,BD107-qd*($E109-$E111)/H_T)</f>
        <v>0</v>
      </c>
      <c r="BE108" s="97">
        <f>IF(BD$80=0,0,IF(OR($E111&gt;=H_T-LBh_o,$E111&lt;LBH_u),0,Daten!BD108))</f>
        <v>0</v>
      </c>
      <c r="BF108" s="3"/>
      <c r="BG108" s="6">
        <f>IF(BG$80=0,0,BG107-qd*($E109-$E111)/H_T)</f>
        <v>0</v>
      </c>
      <c r="BH108" s="97">
        <f>IF(BG$80=0,0,IF(OR($E111&gt;=H_T-LBh_o,$E111&lt;LBH_u),0,Daten!BG108))</f>
        <v>0</v>
      </c>
      <c r="BI108" s="3"/>
      <c r="BJ108" s="6">
        <f>IF(BJ$80=0,0,BJ107-qd*($E109-$E111)/H_T)</f>
        <v>0</v>
      </c>
      <c r="BK108" s="97">
        <f>IF(BJ$80=0,0,IF(OR($E111&gt;=H_T-LBh_o,$E111&lt;LBH_u),0,Daten!BJ108))</f>
        <v>0</v>
      </c>
      <c r="BL108" s="3"/>
      <c r="BM108" s="6">
        <f>IF(BM$80=0,0,BM107-qd*($E109-$E111)/H_T)</f>
        <v>0</v>
      </c>
      <c r="BN108" s="97">
        <f>IF(BM$80=0,0,IF(OR($E111&gt;=H_T-LBh_o,$E111&lt;LBH_u),0,Daten!BM108))</f>
        <v>0</v>
      </c>
      <c r="BO108" s="3"/>
      <c r="BP108" s="6">
        <f>IF(BP$80=0,0,BP107-qd*($E109-$E111)/H_T)</f>
        <v>0</v>
      </c>
      <c r="BQ108" s="97">
        <f>IF(BP$80=0,0,IF(OR($E111&gt;=H_T-LBh_o,$E111&lt;LBH_u),0,Daten!BP108))</f>
        <v>0</v>
      </c>
      <c r="BR108" s="3"/>
      <c r="BS108" s="6">
        <f>IF(BS$80=0,0,BS107-qd*($E109-$E111)/H_T)</f>
        <v>0</v>
      </c>
      <c r="BT108" s="97">
        <f>IF(BS$80=0,0,IF(OR($E111&gt;=H_T-LBh_o,$E111&lt;LBH_u),0,Daten!BS108))</f>
        <v>0</v>
      </c>
      <c r="BU108" s="3"/>
      <c r="BV108" s="6">
        <f>IF(BV$80=0,0,BV107-qd*($E109-$E111)/H_T)</f>
        <v>0</v>
      </c>
      <c r="BW108" s="97">
        <f>IF(BV$80=0,0,IF(OR($E111&gt;=H_T-LBh_o,$E111&lt;LBH_u),0,Daten!BV108))</f>
        <v>0</v>
      </c>
      <c r="BX108" s="3"/>
      <c r="BY108" s="6">
        <f>IF(BY$80=0,0,BY107-qd*($E109-$E111)/H_T)</f>
        <v>0</v>
      </c>
      <c r="BZ108" s="97">
        <f>IF(BY$80=0,0,IF(OR($E111&gt;=H_T-LBh_o,$E111&lt;LBH_u),0,Daten!BY108))</f>
        <v>0</v>
      </c>
      <c r="CA108" s="3"/>
      <c r="CB108" s="6">
        <f>IF(CB$80=0,0,CB107-qd*($E109-$E111)/H_T)</f>
        <v>0</v>
      </c>
      <c r="CC108" s="97">
        <f>IF(CB$80=0,0,IF(OR($E111&gt;=H_T-LBh_o,$E111&lt;LBH_u),0,Daten!CB108))</f>
        <v>0</v>
      </c>
    </row>
    <row r="109" spans="1:81">
      <c r="D109" s="3" t="s">
        <v>104</v>
      </c>
      <c r="E109" s="6">
        <f>E100</f>
        <v>2.5</v>
      </c>
      <c r="F109" s="54" t="s">
        <v>178</v>
      </c>
      <c r="G109" s="38"/>
      <c r="H109" s="98">
        <f>IF(Bh="nein",ABS(H107),ABS(I107))</f>
        <v>0.60526315789473695</v>
      </c>
      <c r="I109" s="9"/>
      <c r="J109" s="38"/>
      <c r="K109" s="98">
        <f>IF(Bh="nein",ABS(K107),ABS(L107))</f>
        <v>0.60526315789473695</v>
      </c>
      <c r="L109" s="9"/>
      <c r="M109" s="38"/>
      <c r="N109" s="98">
        <f>IF(Bh="nein",ABS(N107),ABS(O107))</f>
        <v>0.60526315789473695</v>
      </c>
      <c r="O109" s="9"/>
      <c r="P109" s="38"/>
      <c r="Q109" s="98">
        <f>IF(Bh="nein",ABS(Q107),ABS(R107))</f>
        <v>0.60526315789473695</v>
      </c>
      <c r="R109" s="9"/>
      <c r="S109" s="38"/>
      <c r="T109" s="98">
        <f>IF(Bh="nein",ABS(T107),ABS(U107))</f>
        <v>0.60526315789473695</v>
      </c>
      <c r="U109" s="9"/>
      <c r="V109" s="38"/>
      <c r="W109" s="98">
        <f>IF(Bh="nein",ABS(W107),ABS(X107))</f>
        <v>0</v>
      </c>
      <c r="X109" s="9"/>
      <c r="Y109" s="38"/>
      <c r="Z109" s="98">
        <f>IF(Bh="nein",ABS(Z107),ABS(AA107))</f>
        <v>0</v>
      </c>
      <c r="AA109" s="9"/>
      <c r="AB109" s="38"/>
      <c r="AC109" s="98">
        <f>IF(Bh="nein",ABS(AC107),ABS(AD107))</f>
        <v>0</v>
      </c>
      <c r="AD109" s="9"/>
      <c r="AE109" s="38"/>
      <c r="AF109" s="98">
        <f>IF(Bh="nein",ABS(AF107),ABS(AG107))</f>
        <v>0</v>
      </c>
      <c r="AG109" s="9"/>
      <c r="AH109" s="38"/>
      <c r="AI109" s="98">
        <f>IF(Bh="nein",ABS(AI107),ABS(AJ107))</f>
        <v>0</v>
      </c>
      <c r="AJ109" s="9"/>
      <c r="AK109" s="38"/>
      <c r="AL109" s="98">
        <f>IF(Bh="nein",ABS(AL107),ABS(AM107))</f>
        <v>0</v>
      </c>
      <c r="AM109" s="9"/>
      <c r="AN109" s="38"/>
      <c r="AO109" s="98">
        <f>IF(Bh="nein",ABS(AO107),ABS(AP107))</f>
        <v>0</v>
      </c>
      <c r="AP109" s="9"/>
      <c r="AQ109" s="38"/>
      <c r="AR109" s="98">
        <f>IF(Bh="nein",ABS(AR107),ABS(AS107))</f>
        <v>0</v>
      </c>
      <c r="AS109" s="9"/>
      <c r="AT109" s="38"/>
      <c r="AU109" s="98">
        <f>IF(Bh="nein",ABS(AU107),ABS(AV107))</f>
        <v>0</v>
      </c>
      <c r="AV109" s="9"/>
      <c r="AW109" s="38"/>
      <c r="AX109" s="98">
        <f>IF(Bh="nein",ABS(AX107),ABS(AY107))</f>
        <v>0</v>
      </c>
      <c r="AY109" s="9"/>
      <c r="AZ109" s="38"/>
      <c r="BA109" s="98">
        <f>IF(Bh="nein",ABS(BA107),ABS(BB107))</f>
        <v>0</v>
      </c>
      <c r="BB109" s="9"/>
      <c r="BC109" s="38"/>
      <c r="BD109" s="98">
        <f>IF(Bh="nein",ABS(BD107),ABS(BE107))</f>
        <v>0</v>
      </c>
      <c r="BE109" s="9"/>
      <c r="BF109" s="38"/>
      <c r="BG109" s="98">
        <f>IF(Bh="nein",ABS(BG107),ABS(BH107))</f>
        <v>0</v>
      </c>
      <c r="BH109" s="9"/>
      <c r="BI109" s="38"/>
      <c r="BJ109" s="98">
        <f>IF(Bh="nein",ABS(BJ107),ABS(BK107))</f>
        <v>0</v>
      </c>
      <c r="BK109" s="9"/>
      <c r="BL109" s="38"/>
      <c r="BM109" s="98">
        <f>IF(Bh="nein",ABS(BM107),ABS(BN107))</f>
        <v>0</v>
      </c>
      <c r="BN109" s="9"/>
      <c r="BO109" s="38"/>
      <c r="BP109" s="98">
        <f>IF(Bh="nein",ABS(BP107),ABS(BQ107))</f>
        <v>0</v>
      </c>
      <c r="BQ109" s="9"/>
      <c r="BR109" s="38"/>
      <c r="BS109" s="98">
        <f>IF(Bh="nein",ABS(BS107),ABS(BT107))</f>
        <v>0</v>
      </c>
      <c r="BT109" s="9"/>
      <c r="BU109" s="38"/>
      <c r="BV109" s="98">
        <f>IF(Bh="nein",ABS(BV107),ABS(BW107))</f>
        <v>0</v>
      </c>
      <c r="BW109" s="9"/>
      <c r="BX109" s="38"/>
      <c r="BY109" s="98">
        <f>IF(Bh="nein",ABS(BY107),ABS(BZ107))</f>
        <v>0</v>
      </c>
      <c r="BZ109" s="9"/>
      <c r="CA109" s="38"/>
      <c r="CB109" s="98">
        <f>IF(Bh="nein",ABS(CB107),ABS(CC107))</f>
        <v>0</v>
      </c>
      <c r="CC109" s="9"/>
    </row>
    <row r="110" spans="1:81">
      <c r="A110" s="7"/>
      <c r="B110" s="8"/>
      <c r="C110" s="11" t="s">
        <v>229</v>
      </c>
      <c r="D110" s="3"/>
      <c r="E110" s="6"/>
      <c r="F110" s="55" t="s">
        <v>179</v>
      </c>
      <c r="G110" s="41"/>
      <c r="H110" s="6">
        <f>IF($D108&lt;=nHP,H$82/H_T,0)</f>
        <v>4.2105263157894735</v>
      </c>
      <c r="I110" s="3"/>
      <c r="J110" s="41"/>
      <c r="K110" s="6">
        <f>IF($D108&lt;=nHP,K$82/H_T,0)</f>
        <v>2.736842105263158</v>
      </c>
      <c r="L110" s="3"/>
      <c r="M110" s="41"/>
      <c r="N110" s="6">
        <f>IF($D108&lt;=nHP,N$82/H_T,0)</f>
        <v>0.63157894736842102</v>
      </c>
      <c r="P110" s="41"/>
      <c r="Q110" s="6">
        <f>IF($D108&lt;=nHP,Q$82/H_T,0)</f>
        <v>-1.4736842105263157</v>
      </c>
      <c r="S110" s="41"/>
      <c r="T110" s="6">
        <f>IF($D108&lt;=nHP,T$82/H_T,0)</f>
        <v>-3.5789473684210527</v>
      </c>
      <c r="V110" s="41"/>
      <c r="W110" s="6">
        <f>IF($D108&lt;=nHP,W$82/H_T,0)</f>
        <v>0</v>
      </c>
      <c r="Y110" s="41"/>
      <c r="Z110" s="6">
        <f>IF($D108&lt;=nHP,Z$82/H_T,0)</f>
        <v>0</v>
      </c>
      <c r="AB110" s="41"/>
      <c r="AC110" s="6">
        <f>IF($D108&lt;=nHP,AC$82/H_T,0)</f>
        <v>0</v>
      </c>
      <c r="AE110" s="41"/>
      <c r="AF110" s="6">
        <f>IF($D108&lt;=nHP,AF$82/H_T,0)</f>
        <v>0</v>
      </c>
      <c r="AH110" s="41"/>
      <c r="AI110" s="6">
        <f>IF($D108&lt;=nHP,AI$82/H_T,0)</f>
        <v>0</v>
      </c>
      <c r="AK110" s="41"/>
      <c r="AL110" s="6">
        <f>IF($D108&lt;=nHP,AL$82/H_T,0)</f>
        <v>0</v>
      </c>
      <c r="AN110" s="41"/>
      <c r="AO110" s="6">
        <f>IF($D108&lt;=nHP,AO$82/H_T,0)</f>
        <v>0</v>
      </c>
      <c r="AP110" s="3"/>
      <c r="AQ110" s="41"/>
      <c r="AR110" s="6">
        <f>IF($D108&lt;=nHP,AR$82/H_T,0)</f>
        <v>0</v>
      </c>
      <c r="AS110" s="3"/>
      <c r="AT110" s="41"/>
      <c r="AU110" s="6">
        <f>IF($D108&lt;=nHP,AU$82/H_T,0)</f>
        <v>0</v>
      </c>
      <c r="AW110" s="41"/>
      <c r="AX110" s="6">
        <f>IF($D108&lt;=nHP,AX$82/H_T,0)</f>
        <v>0</v>
      </c>
      <c r="AY110" s="3"/>
      <c r="AZ110" s="41"/>
      <c r="BA110" s="6">
        <f>IF($D108&lt;=nHP,BA$82/H_T,0)</f>
        <v>0</v>
      </c>
      <c r="BB110" s="3"/>
      <c r="BC110" s="41"/>
      <c r="BD110" s="6">
        <f>IF($D108&lt;=nHP,BD$82/H_T,0)</f>
        <v>0</v>
      </c>
      <c r="BE110" s="3"/>
      <c r="BF110" s="41"/>
      <c r="BG110" s="6">
        <f>IF($D108&lt;=nHP,BG$82/H_T,0)</f>
        <v>0</v>
      </c>
      <c r="BH110" s="3"/>
      <c r="BI110" s="41"/>
      <c r="BJ110" s="6">
        <f>IF($D108&lt;=nHP,BJ$82/H_T,0)</f>
        <v>0</v>
      </c>
      <c r="BK110" s="3"/>
      <c r="BL110" s="41"/>
      <c r="BM110" s="6">
        <f>IF($D108&lt;=nHP,BM$82/H_T,0)</f>
        <v>0</v>
      </c>
      <c r="BN110" s="3"/>
      <c r="BO110" s="41"/>
      <c r="BP110" s="6">
        <f>IF($D108&lt;=nHP,BP$82/H_T,0)</f>
        <v>0</v>
      </c>
      <c r="BQ110" s="3"/>
      <c r="BR110" s="41"/>
      <c r="BS110" s="6">
        <f>IF($D108&lt;=nHP,BS$82/H_T,0)</f>
        <v>0</v>
      </c>
      <c r="BT110" s="3"/>
      <c r="BU110" s="41"/>
      <c r="BV110" s="6">
        <f>IF($D108&lt;=nHP,BV$82/H_T,0)</f>
        <v>0</v>
      </c>
      <c r="BW110" s="3"/>
      <c r="BX110" s="41"/>
      <c r="BY110" s="6">
        <f>IF($D108&lt;=nHP,BY$82/H_T,0)</f>
        <v>0</v>
      </c>
      <c r="BZ110" s="3"/>
      <c r="CA110" s="41"/>
      <c r="CB110" s="6">
        <f>IF($D108&lt;=nHP,CB$82/H_T,0)</f>
        <v>0</v>
      </c>
      <c r="CC110" s="3"/>
    </row>
    <row r="111" spans="1:81">
      <c r="A111" s="41" t="s">
        <v>223</v>
      </c>
      <c r="B111" s="6" t="str">
        <f>IF(D114="","",IF(ABS(H114)=Bemessung!$C$26,ABS(Daten!H109),IF(ABS(Daten!K114)=Bemessung!$C$26,ABS(Daten!K109),IF(ABS(Daten!N114)=Bemessung!$C$26,ABS(Daten!N109),IF(ABS(Daten!Q114)=Bemessung!$C$26,ABS(Daten!Q109),IF(ABS(Daten!T114)=Bemessung!$C$26,ABS(Daten!T109),IF(ABS(Daten!W114)=Bemessung!$C$26,ABS(Daten!W109),IF(ABS(Daten!Z114)=Bemessung!$C$26,ABS(Daten!Z109),IF(ABS(Daten!AC114)=Bemessung!$C$26,ABS(Daten!AC109),IF(ABS(Daten!AF114)=Bemessung!$C$26,ABS(Daten!AF109),IF(ABS(Daten!AI114)=Bemessung!$C$26,ABS(Daten!AI109),IF(ABS(Daten!AL114)=Bemessung!$C$26,ABS(Daten!AL109),IF(ABS(Daten!AO114)=Bemessung!$C$26,ABS(Daten!AO109),IF(ABS(Daten!AR114)=Bemessung!$C$26,ABS(Daten!AR109),IF(ABS(Daten!AU114)=Bemessung!$C$26,ABS(Daten!AU109),IF(ABS(Daten!AX114)=Bemessung!$C$26,ABS(Daten!AX109),IF(ABS(Daten!BA114)=Bemessung!$C$26,ABS(Daten!BA109),IF(ABS(Daten!BD114)=Bemessung!$C$26,ABS(Daten!BD109),IF(ABS(Daten!BG114)=Bemessung!$C$26,ABS(Daten!BG109),IF(ABS(Daten!BJ114)=Bemessung!$C$26,ABS(Daten!BJ109),IF(ABS(Daten!BM114)=Bemessung!$C$26,ABS(Daten!BM109),IF(ABS(Daten!BP114)=Bemessung!$C$26,ABS(Daten!BP109),IF(ABS(Daten!BS114)=Bemessung!$C$26,ABS(Daten!BS109),IF(ABS(Daten!BV114)=Bemessung!$C$26,ABS(Daten!BV109),IF(ABS(Daten!BY114)=Bemessung!$C$26,ABS(Daten!BY109),IF(ABS(Daten!CB114)=Bemessung!$C$26,ABS(Daten!CB109),""))))))))))))))))))))))))))</f>
        <v/>
      </c>
      <c r="C111" s="65" t="str">
        <f>IF(D114="","",IF(ABS(H114)=Bemessung!$C$26,1,IF(ABS(Daten!K114)=Bemessung!$C$26,2,IF(ABS(Daten!N114)=Bemessung!$C$26,3,IF(ABS(Daten!Q114)=Bemessung!$C$26,4,IF(ABS(Daten!T114)=Bemessung!$C$26,5,IF(ABS(Daten!W114)=Bemessung!$C$26,6,IF(ABS(Daten!Z114)=Bemessung!$C$26,7,IF(ABS(Daten!AC114)=Bemessung!$C$26,8,IF(ABS(Daten!AF114)=Bemessung!$C$26,9,IF(ABS(Daten!AI114)=Bemessung!$C$26,10,IF(ABS(Daten!AL114)=Bemessung!$C$26,11,IF(ABS(Daten!AO114)=Bemessung!$C$26,12,IF(ABS(Daten!AR114)=Bemessung!$C$26,13,IF(ABS(Daten!AU114)=Bemessung!$C$26,14,IF(ABS(Daten!AX114)=Bemessung!$C$26,15,IF(ABS(Daten!BA114)=Bemessung!$C$26,16,IF(ABS(Daten!BD114)=Bemessung!$C$26,17,IF(ABS(Daten!BG114)=Bemessung!$C$26,18,IF(ABS(Daten!BJ114)=Bemessung!$C$26,19,IF(ABS(Daten!BM114)=Bemessung!$C$26,20,IF(ABS(Daten!BP114)=Bemessung!$C$26,21,IF(ABS(Daten!BS114)=Bemessung!$C$26,22,IF(ABS(Daten!BV114)=Bemessung!$C$26,23,IF(ABS(Daten!BY114)=Bemessung!$C$26,24,IF(ABS(Daten!CB114)=Bemessung!$C$26,25,""))))))))))))))))))))))))))</f>
        <v/>
      </c>
      <c r="D111" s="3" t="s">
        <v>103</v>
      </c>
      <c r="E111" s="6">
        <f>E109-$E$27</f>
        <v>1.25</v>
      </c>
      <c r="F111" s="55" t="s">
        <v>101</v>
      </c>
      <c r="G111" s="41">
        <v>0</v>
      </c>
      <c r="H111" s="6">
        <f>IF(H$82&gt;0,I111,G111)</f>
        <v>6</v>
      </c>
      <c r="I111" s="6">
        <f>IF(E109=0,0,IF(I$81=L_T,0,4*I$83/H$80))</f>
        <v>6</v>
      </c>
      <c r="J111" s="56">
        <f>IF($E109=0,0,IF(J$81=L_T,0,-(4*J$83/K$80+2*L$83/K$80)))</f>
        <v>-2.9333333333333331</v>
      </c>
      <c r="K111" s="6">
        <f>IF(K$82&gt;0,L111,J111)</f>
        <v>2.2666666666666666</v>
      </c>
      <c r="L111" s="6">
        <f>IF($E109=0,0,IF(L$81=L_T,0,2*J$83/K$80+4*L$83/K$80))</f>
        <v>2.2666666666666666</v>
      </c>
      <c r="M111" s="56">
        <f>IF($E109=0,0,IF(M$81=L_T,0,-(4*M$83/N$80+2*O$83/N$80)))</f>
        <v>-0.93333333333333335</v>
      </c>
      <c r="N111" s="6">
        <f>IF(N$82&gt;0,O111,M111)</f>
        <v>0.26666666666666666</v>
      </c>
      <c r="O111" s="6">
        <f>IF($E109=0,0,IF(O$81=L_T,0,2*M$83/N$80+4*O$83/N$80))</f>
        <v>0.26666666666666666</v>
      </c>
      <c r="P111" s="56">
        <f>IF($E109=0,0,IF(P$81=L_T,0,-(4*P$83/Q$80+2*R$83/Q$80)))</f>
        <v>1.0666666666666667</v>
      </c>
      <c r="Q111" s="6">
        <f>IF(Q$82&gt;0,R111,P111)</f>
        <v>1.0666666666666667</v>
      </c>
      <c r="R111" s="6">
        <f>IF($E109=0,0,IF(R$81=L_T,0,2*P$83/Q$80+4*R$83/Q$80))</f>
        <v>-1.7333333333333334</v>
      </c>
      <c r="S111" s="56">
        <f>IF($E109=0,0,IF(S$81=L_T,0,-(4*S$83/T$80+2*U$83/T$80)))</f>
        <v>1.6</v>
      </c>
      <c r="T111" s="6">
        <f>IF(T$82&gt;0,U111,S111)</f>
        <v>1.6</v>
      </c>
      <c r="U111" s="6">
        <f>IF($E109=0,0,IF(U$81=L_T,0,2*S$83/T$80+4*U$83/T$80))</f>
        <v>0</v>
      </c>
      <c r="V111" s="56">
        <f>IF($E109=0,0,IF(V$81=L_T,0,-(4*V$83/W$80+2*X$83/W$80)))</f>
        <v>0</v>
      </c>
      <c r="W111" s="6">
        <f>IF(W$82&gt;0,X111,V111)</f>
        <v>0</v>
      </c>
      <c r="X111" s="6">
        <f>IF($E109=0,0,IF(X$81=L_T,0,2*V$83/W$80+4*X$83/W$80))</f>
        <v>0</v>
      </c>
      <c r="Y111" s="56">
        <f>IF($E109=0,0,IF(Y$81=L_T,0,-(4*Y$83/Z$80+2*AA$83/Z$80)))</f>
        <v>0</v>
      </c>
      <c r="Z111" s="6">
        <f>IF(Z$82&gt;0,AA111,Y111)</f>
        <v>0</v>
      </c>
      <c r="AA111" s="6">
        <f>IF($E109=0,0,IF(AA$81=L_T,0,2*Y$83/Z$80+4*AA$83/Z$80))</f>
        <v>0</v>
      </c>
      <c r="AB111" s="56">
        <f>IF($E109=0,0,IF(AB$81=L_T,0,-(4*AB$83/AC$80+2*AD$83/AC$80)))</f>
        <v>0</v>
      </c>
      <c r="AC111" s="6">
        <f>IF(AC$82&gt;0,AD111,AB111)</f>
        <v>0</v>
      </c>
      <c r="AD111" s="6">
        <f>IF($E109=0,0,IF(AD$81=L_T,0,2*AB$83/AC$80+4*AD$83/AC$80))</f>
        <v>0</v>
      </c>
      <c r="AE111" s="56">
        <f>IF($E109=0,0,IF(AE$81=L_T,0,-(4*AE$83/AF$80+2*AG$83/AF$80)))</f>
        <v>0</v>
      </c>
      <c r="AF111" s="6">
        <f>IF(AF$82&gt;0,AG111,AE111)</f>
        <v>0</v>
      </c>
      <c r="AG111" s="6">
        <f>IF($E109=0,0,IF(AG$81=L_T,0,2*AE$83/AF$80+4*AG$83/AF$80))</f>
        <v>0</v>
      </c>
      <c r="AH111" s="56">
        <f>IF($E109=0,0,IF(AH$81=L_T,0,-(4*AH$83/AI$80+2*AJ$83/AI$80)))</f>
        <v>0</v>
      </c>
      <c r="AI111" s="6">
        <f>IF(AI$82&gt;0,AJ111,AH111)</f>
        <v>0</v>
      </c>
      <c r="AJ111" s="6">
        <f>IF($E109=0,0,IF(AJ$81=L_T,0,2*AH$83/AI$80+4*AJ$83/AI$80))</f>
        <v>0</v>
      </c>
      <c r="AK111" s="56">
        <f>IF($E109=0,0,IF(AK$81=L_T,0,-(4*AK$83/AL$80+2*AM$83/AL$80)))</f>
        <v>0</v>
      </c>
      <c r="AL111" s="6">
        <f>IF(AL$82&gt;0,AM111,AK111)</f>
        <v>0</v>
      </c>
      <c r="AM111" s="6">
        <f>IF($E109=0,0,IF(AM$81=L_T,0,2*AK$83/AL$80+4*AM$83/AL$80))</f>
        <v>0</v>
      </c>
      <c r="AN111" s="56">
        <f>IF($E109=0,0,IF(AN$81=L_T,0,-(4*AN$83/AO$80+2*AP$83/AO$80)))</f>
        <v>0</v>
      </c>
      <c r="AO111" s="6">
        <f>IF(AO$82&gt;0,AP111,AN111)</f>
        <v>0</v>
      </c>
      <c r="AP111" s="6">
        <f>IF($E109=0,0,IF(AP$81=L_T,0,2*AN$83/AO$80+4*AP$83/AO$80))</f>
        <v>0</v>
      </c>
      <c r="AQ111" s="56">
        <f>IF($E109=0,0,IF(AQ$81=L_T,0,-(4*AQ$83/AR$80+2*AS$83/AR$80)))</f>
        <v>0</v>
      </c>
      <c r="AR111" s="6">
        <f>IF(AR$82&gt;0,AS111,AQ111)</f>
        <v>0</v>
      </c>
      <c r="AS111" s="6">
        <f>IF($E109=0,0,IF(AS$81=L_T,0,2*AQ$83/AR$80+4*AS$83/AR$80))</f>
        <v>0</v>
      </c>
      <c r="AT111" s="56">
        <f>IF($E109=0,0,IF(AT$81=L_T,0,-(4*AT$83/AU$80+2*AV$83/AU$80)))</f>
        <v>0</v>
      </c>
      <c r="AU111" s="6">
        <f>IF(AU$82&gt;0,AV111,AT111)</f>
        <v>0</v>
      </c>
      <c r="AV111" s="6">
        <f>IF($E109=0,0,IF(AV$81=L_T,0,2*AT$83/AU$80+4*AV$83/AU$80))</f>
        <v>0</v>
      </c>
      <c r="AW111" s="56">
        <f>IF($E109=0,0,IF(AW$81=L_T,0,-(4*AW$83/AX$80+2*AY$83/AX$80)))</f>
        <v>0</v>
      </c>
      <c r="AX111" s="6">
        <f>IF(AX$82&gt;0,AY111,AW111)</f>
        <v>0</v>
      </c>
      <c r="AY111" s="6">
        <f>IF($E109=0,0,IF(AY$81=L_T,0,2*AW$83/AX$80+4*AY$83/AX$80))</f>
        <v>0</v>
      </c>
      <c r="AZ111" s="56">
        <f>IF($E109=0,0,IF(AZ$81=L_T,0,-(4*AZ$83/BA$80+2*BB$83/BA$80)))</f>
        <v>0</v>
      </c>
      <c r="BA111" s="6">
        <f>IF(BA$82&gt;0,BB111,AZ111)</f>
        <v>0</v>
      </c>
      <c r="BB111" s="6">
        <f>IF($E109=0,0,IF(BB$81=L_T,0,2*AZ$83/BA$80+4*BB$83/BA$80))</f>
        <v>0</v>
      </c>
      <c r="BC111" s="56">
        <f>IF($E109=0,0,IF(BC$81=L_T,0,-(4*BC$83/BD$80+2*BE$83/BD$80)))</f>
        <v>0</v>
      </c>
      <c r="BD111" s="6">
        <f>IF(BD$82&gt;0,BE111,BC111)</f>
        <v>0</v>
      </c>
      <c r="BE111" s="6">
        <f>IF($E109=0,0,IF(BE$81=L_T,0,2*BC$83/BD$80+4*BE$83/BD$80))</f>
        <v>0</v>
      </c>
      <c r="BF111" s="56">
        <f>IF($E109=0,0,IF(BF$81=L_T,0,-(4*BF$83/BG$80+2*BH$83/BG$80)))</f>
        <v>0</v>
      </c>
      <c r="BG111" s="6">
        <f>IF(BG$82&gt;0,BH111,BF111)</f>
        <v>0</v>
      </c>
      <c r="BH111" s="6">
        <f>IF($E109=0,0,IF(BH$81=L_T,0,2*BF$83/BG$80+4*BH$83/BG$80))</f>
        <v>0</v>
      </c>
      <c r="BI111" s="56">
        <f>IF($E109=0,0,IF(BI$81=L_T,0,-(4*BI$83/BJ$80+2*BK$83/BJ$80)))</f>
        <v>0</v>
      </c>
      <c r="BJ111" s="6">
        <f>IF(BJ$82&gt;0,BK111,BI111)</f>
        <v>0</v>
      </c>
      <c r="BK111" s="6">
        <f>IF($E109=0,0,IF(BK$81=L_T,0,2*BI$83/BJ$80+4*BK$83/BJ$80))</f>
        <v>0</v>
      </c>
      <c r="BL111" s="56">
        <f>IF($E109=0,0,IF(BL$81=L_T,0,-(4*BL$83/BM$80+2*BN$83/BM$80)))</f>
        <v>0</v>
      </c>
      <c r="BM111" s="6">
        <f>IF(BM$82&gt;0,BN111,BL111)</f>
        <v>0</v>
      </c>
      <c r="BN111" s="6">
        <f>IF($E109=0,0,IF(BN$81=L_T,0,2*BL$83/BM$80+4*BN$83/BM$80))</f>
        <v>0</v>
      </c>
      <c r="BO111" s="56">
        <f>IF($E109=0,0,IF(BO$81=L_T,0,-(4*BO$83/BP$80+2*BQ$83/BP$80)))</f>
        <v>0</v>
      </c>
      <c r="BP111" s="6">
        <f>IF(BP$82&gt;0,BQ111,BO111)</f>
        <v>0</v>
      </c>
      <c r="BQ111" s="6">
        <f>IF($E109=0,0,IF(BQ$81=L_T,0,2*BO$83/BP$80+4*BQ$83/BP$80))</f>
        <v>0</v>
      </c>
      <c r="BR111" s="56">
        <f>IF($E109=0,0,IF(BR$81=L_T,0,-(4*BR$83/BS$80+2*BT$83/BS$80)))</f>
        <v>0</v>
      </c>
      <c r="BS111" s="6">
        <f>IF(BS$82&gt;0,BT111,BR111)</f>
        <v>0</v>
      </c>
      <c r="BT111" s="6">
        <f>IF($E109=0,0,IF(BT$81=L_T,0,2*BR$83/BS$80+4*BT$83/BS$80))</f>
        <v>0</v>
      </c>
      <c r="BU111" s="56">
        <f>IF($E109=0,0,IF(BU$81=L_T,0,-(4*BU$83/BV$80+2*BW$83/BV$80)))</f>
        <v>0</v>
      </c>
      <c r="BV111" s="6">
        <f>IF(BV$82&gt;0,BW111,BU111)</f>
        <v>0</v>
      </c>
      <c r="BW111" s="6">
        <f>IF($E109=0,0,IF(BW$81=L_T,0,2*BU$83/BV$80+4*BW$83/BV$80))</f>
        <v>0</v>
      </c>
      <c r="BX111" s="56">
        <f>IF($E109=0,0,IF(BX$81=L_T,0,-(4*BX$83/BY$80+2*BZ$83/BY$80)))</f>
        <v>0</v>
      </c>
      <c r="BY111" s="6">
        <f>IF(BY$82&gt;0,BZ111,BX111)</f>
        <v>0</v>
      </c>
      <c r="BZ111" s="6">
        <f>IF($E109=0,0,IF(BZ$81=L_T,0,2*BX$83/BY$80+4*BZ$83/BY$80))</f>
        <v>0</v>
      </c>
      <c r="CA111" s="56">
        <f>IF($E109=0,0,IF(CA$81=L_T,0,-(4*CA$83/CB$80+2*CC$83/CB$80)))</f>
        <v>0</v>
      </c>
      <c r="CB111" s="6">
        <f>IF(CB$82&gt;0,CC111,CA111)</f>
        <v>0</v>
      </c>
      <c r="CC111" s="6">
        <f>IF($E109=0,0,IF(CC$81=L_T,0,2*CA$83/CB$80+4*CC$83/CB$80))</f>
        <v>0</v>
      </c>
    </row>
    <row r="112" spans="1:81">
      <c r="A112" s="41" t="s">
        <v>224</v>
      </c>
      <c r="B112" s="6" t="str">
        <f>IF(D114="","",IF(ABS(H114)=Bemessung!$C$26,ABS(Daten!H111),IF(ABS(Daten!K114)=Bemessung!$C$26,ABS(Daten!K111),IF(ABS(Daten!N114)=Bemessung!$C$26,ABS(Daten!N111),IF(ABS(Daten!Q114)=Bemessung!$C$26,ABS(Daten!Q111),IF(ABS(Daten!T114)=Bemessung!$C$26,ABS(Daten!T111),IF(ABS(Daten!W114)=Bemessung!$C$26,ABS(Daten!W111),IF(ABS(Daten!Z114)=Bemessung!$C$26,ABS(Daten!Z111),IF(ABS(Daten!AC114)=Bemessung!$C$26,ABS(Daten!AC111),IF(ABS(Daten!AF114)=Bemessung!$C$26,ABS(Daten!AF111),IF(ABS(Daten!AI114)=Bemessung!$C$26,ABS(Daten!AI111),IF(ABS(Daten!AL114)=Bemessung!$C$26,ABS(Daten!AL111),IF(ABS(Daten!AO114)=Bemessung!$C$26,ABS(Daten!AO111),IF(ABS(Daten!AR114)=Bemessung!$C$26,ABS(Daten!AR111),IF(ABS(Daten!AU114)=Bemessung!$C$26,ABS(Daten!AU111),IF(ABS(Daten!AX114)=Bemessung!$C$26,ABS(Daten!AX111),IF(ABS(Daten!BA114)=Bemessung!$C$26,ABS(Daten!BA111),IF(ABS(Daten!BD114)=Bemessung!$C$26,ABS(Daten!BD111),IF(ABS(Daten!BG114)=Bemessung!$C$26,ABS(Daten!BG111),IF(ABS(Daten!BJ114)=Bemessung!$C$26,ABS(Daten!BJ111),IF(ABS(Daten!BM114)=Bemessung!$C$26,ABS(Daten!BM111),IF(ABS(Daten!BP114)=Bemessung!$C$26,ABS(Daten!BP111),IF(ABS(Daten!BS114)=Bemessung!$C$26,ABS(Daten!BS111),IF(ABS(Daten!BV114)=Bemessung!$C$26,ABS(Daten!BV111),IF(ABS(Daten!BY114)=Bemessung!$C$26,ABS(Daten!BY111),IF(ABS(Daten!CB114)=Bemessung!$C$26,ABS(Daten!CB111),""))))))))))))))))))))))))))</f>
        <v/>
      </c>
      <c r="C112" s="28"/>
      <c r="D112" s="3"/>
      <c r="E112" s="6"/>
      <c r="F112" s="55" t="s">
        <v>180</v>
      </c>
      <c r="G112" s="41"/>
      <c r="H112" s="6">
        <f>IF(Bh="nein",ABS(H108),ABS(I108))</f>
        <v>0.44736842105263142</v>
      </c>
      <c r="I112" s="6"/>
      <c r="J112" s="56"/>
      <c r="K112" s="6">
        <f>IF(Bh="nein",ABS(K108),ABS(L108))</f>
        <v>0.44736842105263142</v>
      </c>
      <c r="L112" s="6"/>
      <c r="M112" s="56"/>
      <c r="N112" s="6">
        <f>IF(Bh="nein",ABS(N108),ABS(O108))</f>
        <v>0.44736842105263142</v>
      </c>
      <c r="O112" s="6"/>
      <c r="P112" s="56"/>
      <c r="Q112" s="6">
        <f>IF(Bh="nein",ABS(Q108),ABS(R108))</f>
        <v>0.44736842105263142</v>
      </c>
      <c r="R112" s="6"/>
      <c r="S112" s="56"/>
      <c r="T112" s="6">
        <f>IF(Bh="nein",ABS(T108),ABS(U108))</f>
        <v>0.44736842105263142</v>
      </c>
      <c r="U112" s="6"/>
      <c r="V112" s="56"/>
      <c r="W112" s="6">
        <f>IF(Bh="nein",ABS(W108),ABS(X108))</f>
        <v>0</v>
      </c>
      <c r="X112" s="6"/>
      <c r="Y112" s="56"/>
      <c r="Z112" s="6">
        <f>IF(Bh="nein",ABS(Z108),ABS(AA108))</f>
        <v>0</v>
      </c>
      <c r="AA112" s="6"/>
      <c r="AB112" s="56"/>
      <c r="AC112" s="6">
        <f>IF(Bh="nein",ABS(AC108),ABS(AD108))</f>
        <v>0</v>
      </c>
      <c r="AD112" s="6"/>
      <c r="AE112" s="56"/>
      <c r="AF112" s="6">
        <f>IF(Bh="nein",ABS(AF108),ABS(AG108))</f>
        <v>0</v>
      </c>
      <c r="AG112" s="6"/>
      <c r="AH112" s="56"/>
      <c r="AI112" s="6">
        <f>IF(Bh="nein",ABS(AI108),ABS(AJ108))</f>
        <v>0</v>
      </c>
      <c r="AJ112" s="6"/>
      <c r="AK112" s="56"/>
      <c r="AL112" s="6">
        <f>IF(Bh="nein",ABS(AL108),ABS(AM108))</f>
        <v>0</v>
      </c>
      <c r="AM112" s="6"/>
      <c r="AN112" s="56"/>
      <c r="AO112" s="6">
        <f>IF(Bh="nein",ABS(AO108),ABS(AP108))</f>
        <v>0</v>
      </c>
      <c r="AP112" s="6"/>
      <c r="AQ112" s="56"/>
      <c r="AR112" s="6">
        <f>IF(Bh="nein",ABS(AR108),ABS(AS108))</f>
        <v>0</v>
      </c>
      <c r="AS112" s="6"/>
      <c r="AT112" s="56"/>
      <c r="AU112" s="6">
        <f>IF(Bh="nein",ABS(AU108),ABS(AV108))</f>
        <v>0</v>
      </c>
      <c r="AV112" s="6"/>
      <c r="AW112" s="56"/>
      <c r="AX112" s="6">
        <f>IF(Bh="nein",ABS(AX108),ABS(AY108))</f>
        <v>0</v>
      </c>
      <c r="AY112" s="6"/>
      <c r="AZ112" s="56"/>
      <c r="BA112" s="6">
        <f>IF(Bh="nein",ABS(BA108),ABS(BB108))</f>
        <v>0</v>
      </c>
      <c r="BB112" s="6"/>
      <c r="BC112" s="56"/>
      <c r="BD112" s="6">
        <f>IF(Bh="nein",ABS(BD108),ABS(BE108))</f>
        <v>0</v>
      </c>
      <c r="BE112" s="6"/>
      <c r="BF112" s="56"/>
      <c r="BG112" s="6">
        <f>IF(Bh="nein",ABS(BG108),ABS(BH108))</f>
        <v>0</v>
      </c>
      <c r="BH112" s="6"/>
      <c r="BI112" s="56"/>
      <c r="BJ112" s="6">
        <f>IF(Bh="nein",ABS(BJ108),ABS(BK108))</f>
        <v>0</v>
      </c>
      <c r="BK112" s="6"/>
      <c r="BL112" s="56"/>
      <c r="BM112" s="6">
        <f>IF(Bh="nein",ABS(BM108),ABS(BN108))</f>
        <v>0</v>
      </c>
      <c r="BN112" s="6"/>
      <c r="BO112" s="56"/>
      <c r="BP112" s="6">
        <f>IF(Bh="nein",ABS(BP108),ABS(BQ108))</f>
        <v>0</v>
      </c>
      <c r="BQ112" s="6"/>
      <c r="BR112" s="56"/>
      <c r="BS112" s="6">
        <f>IF(Bh="nein",ABS(BS108),ABS(BT108))</f>
        <v>0</v>
      </c>
      <c r="BT112" s="6"/>
      <c r="BU112" s="56"/>
      <c r="BV112" s="6">
        <f>IF(Bh="nein",ABS(BV108),ABS(BW108))</f>
        <v>0</v>
      </c>
      <c r="BW112" s="6"/>
      <c r="BX112" s="56"/>
      <c r="BY112" s="6">
        <f>IF(Bh="nein",ABS(BY108),ABS(BZ108))</f>
        <v>0</v>
      </c>
      <c r="BZ112" s="6"/>
      <c r="CA112" s="56"/>
      <c r="CB112" s="6">
        <f>IF(Bh="nein",ABS(CB108),ABS(CC108))</f>
        <v>0</v>
      </c>
      <c r="CC112" s="6"/>
    </row>
    <row r="113" spans="1:81">
      <c r="A113" s="41" t="s">
        <v>225</v>
      </c>
      <c r="B113" s="6" t="str">
        <f>IF(D114="","",IF(ABS(H114)=Bemessung!$C$26,ABS(Daten!H110),IF(ABS(Daten!K114)=Bemessung!$C$26,ABS(Daten!K110),IF(ABS(Daten!N114)=Bemessung!$C$26,ABS(Daten!N110),IF(ABS(Daten!Q114)=Bemessung!$C$26,ABS(Daten!Q110),IF(ABS(Daten!T114)=Bemessung!$C$26,ABS(Daten!T110),IF(ABS(Daten!W114)=Bemessung!$C$26,ABS(Daten!W110),IF(ABS(Daten!Z114)=Bemessung!$C$26,ABS(Daten!Z110),IF(ABS(Daten!AC114)=Bemessung!$C$26,ABS(Daten!AC110),IF(ABS(Daten!AF114)=Bemessung!$C$26,ABS(Daten!AF110),IF(ABS(Daten!AI114)=Bemessung!$C$26,ABS(Daten!AI110),IF(ABS(Daten!AL114)=Bemessung!$C$26,ABS(Daten!AL110),IF(ABS(Daten!AO114)=Bemessung!$C$26,ABS(Daten!AO110),IF(ABS(Daten!AR114)=Bemessung!$C$26,ABS(Daten!AR110),IF(ABS(Daten!AU114)=Bemessung!$C$26,ABS(Daten!AU110),IF(ABS(Daten!AX114)=Bemessung!$C$26,ABS(Daten!AX110),IF(ABS(Daten!BA114)=Bemessung!$C$26,ABS(Daten!BA110),IF(ABS(Daten!BD114)=Bemessung!$C$26,ABS(Daten!BD110),IF(ABS(Daten!BG114)=Bemessung!$C$26,ABS(Daten!BG110),IF(ABS(Daten!BJ114)=Bemessung!$C$26,ABS(Daten!BJ110),IF(ABS(Daten!BM114)=Bemessung!$C$26,ABS(Daten!BM110),IF(ABS(Daten!BP114)=Bemessung!$C$26,ABS(Daten!BP110),IF(ABS(Daten!BS114)=Bemessung!$C$26,ABS(Daten!BS110),IF(ABS(Daten!BV114)=Bemessung!$C$26,ABS(Daten!BV110),IF(ABS(Daten!BY114)=Bemessung!$C$26,ABS(Daten!BY110),IF(ABS(Daten!CB114)=Bemessung!$C$26,ABS(Daten!CB110),""))))))))))))))))))))))))))</f>
        <v/>
      </c>
      <c r="C113" s="28"/>
      <c r="D113" s="3"/>
      <c r="E113" s="6"/>
      <c r="F113" s="57" t="s">
        <v>181</v>
      </c>
      <c r="G113" s="34"/>
      <c r="H113" s="19">
        <f>IF($D108&lt;=nHP,H$82/H_T,0)</f>
        <v>4.2105263157894735</v>
      </c>
      <c r="I113" s="26"/>
      <c r="J113" s="34"/>
      <c r="K113" s="19">
        <f>IF($D108&lt;=nHP,K$82/H_T,0)</f>
        <v>2.736842105263158</v>
      </c>
      <c r="L113" s="26"/>
      <c r="M113" s="34"/>
      <c r="N113" s="19">
        <f>IF($D108&lt;=nHP,N$82/H_T,0)</f>
        <v>0.63157894736842102</v>
      </c>
      <c r="O113" s="26"/>
      <c r="P113" s="34"/>
      <c r="Q113" s="19">
        <f>IF($D108&lt;=nHP,Q$82/H_T,0)</f>
        <v>-1.4736842105263157</v>
      </c>
      <c r="R113" s="26"/>
      <c r="S113" s="34"/>
      <c r="T113" s="19">
        <f>IF($D108&lt;=nHP,T$82/H_T,0)</f>
        <v>-3.5789473684210527</v>
      </c>
      <c r="U113" s="26"/>
      <c r="V113" s="34"/>
      <c r="W113" s="19">
        <f>IF($D108&lt;=nHP,W$82/H_T,0)</f>
        <v>0</v>
      </c>
      <c r="X113" s="26"/>
      <c r="Y113" s="34"/>
      <c r="Z113" s="19">
        <f>IF($D108&lt;=nHP,Z$82/H_T,0)</f>
        <v>0</v>
      </c>
      <c r="AA113" s="26"/>
      <c r="AB113" s="34"/>
      <c r="AC113" s="19">
        <f>IF($D108&lt;=nHP,AC$82/H_T,0)</f>
        <v>0</v>
      </c>
      <c r="AD113" s="26"/>
      <c r="AE113" s="34"/>
      <c r="AF113" s="19">
        <f>IF($D108&lt;=nHP,AF$82/H_T,0)</f>
        <v>0</v>
      </c>
      <c r="AG113" s="26"/>
      <c r="AH113" s="34"/>
      <c r="AI113" s="19">
        <f>IF($D108&lt;=nHP,AI$82/H_T,0)</f>
        <v>0</v>
      </c>
      <c r="AJ113" s="26"/>
      <c r="AK113" s="34"/>
      <c r="AL113" s="19">
        <f>IF($D108&lt;=nHP,AL$82/H_T,0)</f>
        <v>0</v>
      </c>
      <c r="AM113" s="26"/>
      <c r="AN113" s="34"/>
      <c r="AO113" s="19">
        <f>IF($D108&lt;=nHP,AO$82/H_T,0)</f>
        <v>0</v>
      </c>
      <c r="AP113" s="26"/>
      <c r="AQ113" s="34"/>
      <c r="AR113" s="19">
        <f>IF($D108&lt;=nHP,AR$82/H_T,0)</f>
        <v>0</v>
      </c>
      <c r="AS113" s="26"/>
      <c r="AT113" s="34"/>
      <c r="AU113" s="19">
        <f>IF($D108&lt;=nHP,AU$82/H_T,0)</f>
        <v>0</v>
      </c>
      <c r="AV113" s="26"/>
      <c r="AW113" s="34"/>
      <c r="AX113" s="19">
        <f>IF($D108&lt;=nHP,AX$82/H_T,0)</f>
        <v>0</v>
      </c>
      <c r="AY113" s="26"/>
      <c r="AZ113" s="34"/>
      <c r="BA113" s="19">
        <f>IF($D108&lt;=nHP,BA$82/H_T,0)</f>
        <v>0</v>
      </c>
      <c r="BB113" s="26"/>
      <c r="BC113" s="34"/>
      <c r="BD113" s="19">
        <f>IF($D108&lt;=nHP,BD$82/H_T,0)</f>
        <v>0</v>
      </c>
      <c r="BE113" s="26"/>
      <c r="BF113" s="34"/>
      <c r="BG113" s="19">
        <f>IF($D108&lt;=nHP,BG$82/H_T,0)</f>
        <v>0</v>
      </c>
      <c r="BH113" s="26"/>
      <c r="BI113" s="34"/>
      <c r="BJ113" s="19">
        <f>IF($D108&lt;=nHP,BJ$82/H_T,0)</f>
        <v>0</v>
      </c>
      <c r="BK113" s="26"/>
      <c r="BL113" s="34"/>
      <c r="BM113" s="19">
        <f>IF($D108&lt;=nHP,BM$82/H_T,0)</f>
        <v>0</v>
      </c>
      <c r="BN113" s="26"/>
      <c r="BO113" s="34"/>
      <c r="BP113" s="19">
        <f>IF($D108&lt;=nHP,BP$82/H_T,0)</f>
        <v>0</v>
      </c>
      <c r="BQ113" s="26"/>
      <c r="BR113" s="34"/>
      <c r="BS113" s="19">
        <f>IF($D108&lt;=nHP,BS$82/H_T,0)</f>
        <v>0</v>
      </c>
      <c r="BT113" s="26"/>
      <c r="BU113" s="34"/>
      <c r="BV113" s="19">
        <f>IF($D108&lt;=nHP,BV$82/H_T,0)</f>
        <v>0</v>
      </c>
      <c r="BW113" s="26"/>
      <c r="BX113" s="34"/>
      <c r="BY113" s="19">
        <f>IF($D108&lt;=nHP,BY$82/H_T,0)</f>
        <v>0</v>
      </c>
      <c r="BZ113" s="26"/>
      <c r="CA113" s="34"/>
      <c r="CB113" s="19">
        <f>IF($D108&lt;=nHP,CB$82/H_T,0)</f>
        <v>0</v>
      </c>
      <c r="CC113" s="26"/>
    </row>
    <row r="114" spans="1:81">
      <c r="A114" s="41"/>
      <c r="C114" s="28"/>
      <c r="D114" s="58" t="str">
        <f>IF(OR(ABS(H114)=Bemessung!$C$26,ABS(K114)=Bemessung!$C$26,ABS(N114)=Bemessung!$C$26,ABS(Daten!Q114)=Bemessung!$C$26,ABS(Daten!T114)=Bemessung!$C$26,ABS(Daten!W114)=Bemessung!$C$26,ABS(Daten!Z114)=Bemessung!$C$26,ABS(Daten!AC114)=Bemessung!$C$26,ABS(Daten!AF114)=Bemessung!$C$26,ABS(Daten!AI114)=Bemessung!$C$26,ABS(Daten!AL114)=Bemessung!$C$26,ABS(Daten!AO114)=Bemessung!$C$26,ABS(Daten!AR114)=Bemessung!$C$26,ABS(Daten!AU114)=Bemessung!$C$26,ABS(Daten!AX114)=Bemessung!$C$26,ABS(Daten!BA114)=Bemessung!$C$26,ABS(Daten!BD114)=Bemessung!$C$26,ABS(Daten!BG114)=Bemessung!$C$26,ABS(Daten!BJ114)=Bemessung!$C$26,ABS(Daten!BM114)=Bemessung!$C$26,ABS(Daten!BP114)=Bemessung!$C$26,ABS(Daten!BS114)=Bemessung!$C$26,ABS(Daten!BV114)=Bemessung!$C$26,ABS(Daten!BY114)=Bemessung!$C$26,ABS(Daten!CB114)=Bemessung!$C$26),D108,"")</f>
        <v/>
      </c>
      <c r="E114" s="6"/>
      <c r="F114" s="57" t="s">
        <v>182</v>
      </c>
      <c r="G114" s="34"/>
      <c r="H114" s="19">
        <f>IF(H$82&gt;0,SQRT((H109+I111)^2+H110^2),-SQRT((H109+G111)^2+H110^2))</f>
        <v>7.8331368710751654</v>
      </c>
      <c r="I114" s="26"/>
      <c r="J114" s="34"/>
      <c r="K114" s="19">
        <f>IF(K$82&gt;0,SQRT((K109+L111)^2+K110^2),-SQRT((K109+J111)^2+K110^2))</f>
        <v>3.9671508197126273</v>
      </c>
      <c r="L114" s="26"/>
      <c r="M114" s="34"/>
      <c r="N114" s="19">
        <f>IF(N$82&gt;0,SQRT((N109+O111)^2+N110^2),-SQRT((N109+M111)^2+N110^2))</f>
        <v>1.0766399517567062</v>
      </c>
      <c r="O114" s="26"/>
      <c r="P114" s="34"/>
      <c r="Q114" s="19">
        <f>IF(Q$82&gt;0,SQRT((Q109+R111)^2+Q110^2),-SQRT((Q109+P111)^2+Q110^2))</f>
        <v>-2.2286979361529671</v>
      </c>
      <c r="R114" s="26"/>
      <c r="S114" s="34"/>
      <c r="T114" s="19">
        <f>IF(T$82&gt;0,SQRT((T109+U111)^2+T110^2),-SQRT((T109+S111)^2+T110^2))</f>
        <v>-4.2038137282110686</v>
      </c>
      <c r="U114" s="26"/>
      <c r="V114" s="34"/>
      <c r="W114" s="19">
        <f>IF(W$82&gt;0,SQRT((W109+X111)^2+W110^2),-SQRT((W109+V111)^2+W110^2))</f>
        <v>0</v>
      </c>
      <c r="X114" s="26"/>
      <c r="Y114" s="34"/>
      <c r="Z114" s="19">
        <f>IF(Z$82&gt;0,SQRT((Z109+AA111)^2+Z110^2),-SQRT((Z109+Y111)^2+Z110^2))</f>
        <v>0</v>
      </c>
      <c r="AA114" s="26"/>
      <c r="AB114" s="34"/>
      <c r="AC114" s="19">
        <f>IF(AC$82&gt;0,SQRT((AC109+AD111)^2+AC110^2),-SQRT((AC109+AB111)^2+AC110^2))</f>
        <v>0</v>
      </c>
      <c r="AD114" s="26"/>
      <c r="AE114" s="34"/>
      <c r="AF114" s="19">
        <f>IF(AF$82&gt;0,SQRT((AF109+AG111)^2+AF110^2),-SQRT((AF109+AE111)^2+AF110^2))</f>
        <v>0</v>
      </c>
      <c r="AG114" s="26"/>
      <c r="AH114" s="34"/>
      <c r="AI114" s="19">
        <f>IF(AI$82&gt;0,SQRT((AI109+AJ111)^2+AI110^2),-SQRT((AI109+AH111)^2+AI110^2))</f>
        <v>0</v>
      </c>
      <c r="AJ114" s="26"/>
      <c r="AK114" s="34"/>
      <c r="AL114" s="19">
        <f>IF(AL$82&gt;0,SQRT((AL109+AM111)^2+AL110^2),-SQRT((AL109+AK111)^2+AL110^2))</f>
        <v>0</v>
      </c>
      <c r="AM114" s="26"/>
      <c r="AN114" s="34"/>
      <c r="AO114" s="19">
        <f>IF(AO$82&gt;0,SQRT((AO109+AP111)^2+AO110^2),-SQRT((AO109+AN111)^2+AO110^2))</f>
        <v>0</v>
      </c>
      <c r="AP114" s="26"/>
      <c r="AQ114" s="34"/>
      <c r="AR114" s="19">
        <f>IF(AR$82&gt;0,SQRT((AR109+AS111)^2+AR110^2),-SQRT((AR109+AQ111)^2+AR110^2))</f>
        <v>0</v>
      </c>
      <c r="AS114" s="26"/>
      <c r="AT114" s="34"/>
      <c r="AU114" s="19">
        <f>IF(AU$82&gt;0,SQRT((AU109+AV111)^2+AU110^2),-SQRT((AU109+AT111)^2+AU110^2))</f>
        <v>0</v>
      </c>
      <c r="AV114" s="26"/>
      <c r="AW114" s="34"/>
      <c r="AX114" s="19">
        <f>IF(AX$82&gt;0,SQRT((AX109+AY111)^2+AX110^2),-SQRT((AX109+AW111)^2+AX110^2))</f>
        <v>0</v>
      </c>
      <c r="AY114" s="26"/>
      <c r="AZ114" s="34"/>
      <c r="BA114" s="19">
        <f>IF(BA$82&gt;0,SQRT((BA109+BB111)^2+BA110^2),-SQRT((BA109+AZ111)^2+BA110^2))</f>
        <v>0</v>
      </c>
      <c r="BB114" s="26"/>
      <c r="BC114" s="34"/>
      <c r="BD114" s="19">
        <f>IF(BD$82&gt;0,SQRT((BD109+BE111)^2+BD110^2),-SQRT((BD109+BC111)^2+BD110^2))</f>
        <v>0</v>
      </c>
      <c r="BE114" s="26"/>
      <c r="BF114" s="34"/>
      <c r="BG114" s="19">
        <f>IF(BG$82&gt;0,SQRT((BG109+BH111)^2+BG110^2),-SQRT((BG109+BF111)^2+BG110^2))</f>
        <v>0</v>
      </c>
      <c r="BH114" s="26"/>
      <c r="BI114" s="34"/>
      <c r="BJ114" s="19">
        <f>IF(BJ$82&gt;0,SQRT((BJ109+BK111)^2+BJ110^2),-SQRT((BJ109+BI111)^2+BJ110^2))</f>
        <v>0</v>
      </c>
      <c r="BK114" s="26"/>
      <c r="BL114" s="34"/>
      <c r="BM114" s="19">
        <f>IF(BM$82&gt;0,SQRT((BM109+BN111)^2+BM110^2),-SQRT((BM109+BL111)^2+BM110^2))</f>
        <v>0</v>
      </c>
      <c r="BN114" s="26"/>
      <c r="BO114" s="34"/>
      <c r="BP114" s="19">
        <f>IF(BP$82&gt;0,SQRT((BP109+BQ111)^2+BP110^2),-SQRT((BP109+BO111)^2+BP110^2))</f>
        <v>0</v>
      </c>
      <c r="BQ114" s="26"/>
      <c r="BR114" s="34"/>
      <c r="BS114" s="19">
        <f>IF(BS$82&gt;0,SQRT((BS109+BT111)^2+BS110^2),-SQRT((BS109+BR111)^2+BS110^2))</f>
        <v>0</v>
      </c>
      <c r="BT114" s="26"/>
      <c r="BU114" s="34"/>
      <c r="BV114" s="19">
        <f>IF(BV$82&gt;0,SQRT((BV109+BW111)^2+BV110^2),-SQRT((BV109+BU111)^2+BV110^2))</f>
        <v>0</v>
      </c>
      <c r="BW114" s="26"/>
      <c r="BX114" s="34"/>
      <c r="BY114" s="19">
        <f>IF(BY$82&gt;0,SQRT((BY109+BZ111)^2+BY110^2),-SQRT((BY109+BX111)^2+BY110^2))</f>
        <v>0</v>
      </c>
      <c r="BZ114" s="26"/>
      <c r="CA114" s="34"/>
      <c r="CB114" s="19">
        <f>IF(CB$82&gt;0,SQRT((CB109+CC111)^2+CB110^2),-SQRT((CB109+CA111)^2+CB110^2))</f>
        <v>0</v>
      </c>
      <c r="CC114" s="26"/>
    </row>
    <row r="115" spans="1:81">
      <c r="A115" s="41" t="s">
        <v>226</v>
      </c>
      <c r="B115" s="6" t="str">
        <f>IF(D115="","",IF(ABS(H115)=Bemessung!$C$26,ABS(Daten!H112),IF(ABS(Daten!K115)=Bemessung!$C$26,ABS(Daten!K112),IF(ABS(Daten!N115)=Bemessung!$C$26,ABS(Daten!N112),IF(ABS(Daten!Q115)=Bemessung!$C$26,ABS(Daten!Q112),IF(ABS(Daten!T115)=Bemessung!$C$26,ABS(Daten!T112),IF(ABS(Daten!W115)=Bemessung!$C$26,ABS(Daten!W112),IF(ABS(Daten!Z115)=Bemessung!$C$26,ABS(Daten!Z112),IF(ABS(Daten!AC115)=Bemessung!$C$26,ABS(Daten!AC112),IF(ABS(Daten!AF115)=Bemessung!$C$26,ABS(Daten!AF112),IF(ABS(Daten!AI115)=Bemessung!$C$26,ABS(Daten!AI112),IF(ABS(Daten!AL115)=Bemessung!$C$26,ABS(Daten!AL112),IF(ABS(Daten!AO115)=Bemessung!$C$26,ABS(Daten!AO112),IF(ABS(Daten!AR115)=Bemessung!$C$26,ABS(Daten!AR112),IF(ABS(Daten!AU115)=Bemessung!$C$26,ABS(Daten!AU112),IF(ABS(Daten!AX115)=Bemessung!$C$26,ABS(Daten!AX112),IF(ABS(Daten!BA115)=Bemessung!$C$26,ABS(Daten!BA112),IF(ABS(Daten!BD115)=Bemessung!$C$26,ABS(Daten!BD112),IF(ABS(Daten!BG115)=Bemessung!$C$26,ABS(Daten!BG112),IF(ABS(Daten!BJ115)=Bemessung!$C$26,ABS(Daten!BJ112),IF(ABS(Daten!BM115)=Bemessung!$C$26,ABS(Daten!BM112),IF(ABS(Daten!BP115)=Bemessung!$C$26,ABS(Daten!BP112),IF(ABS(Daten!BS115)=Bemessung!$C$26,ABS(Daten!BS112),IF(ABS(Daten!BV115)=Bemessung!$C$26,ABS(Daten!BV112),IF(ABS(Daten!BY115)=Bemessung!$C$26,ABS(Daten!BY112),IF(ABS(Daten!CB115)=Bemessung!$C$26,ABS(Daten!CB112),""))))))))))))))))))))))))))</f>
        <v/>
      </c>
      <c r="C115" s="65" t="str">
        <f>IF(D115="","",IF(ABS(H115)=Bemessung!$C$26,1,IF(ABS(Daten!K115)=Bemessung!$C$26,2,IF(ABS(Daten!N115)=Bemessung!$C$26,3,IF(ABS(Daten!Q115)=Bemessung!$C$26,4,IF(ABS(Daten!T115)=Bemessung!$C$26,5,IF(ABS(Daten!W115)=Bemessung!$C$26,6,IF(ABS(Daten!Z115)=Bemessung!$C$26,7,IF(ABS(Daten!AC115)=Bemessung!$C$26,8,IF(ABS(Daten!AF115)=Bemessung!$C$26,9,IF(ABS(Daten!AI115)=Bemessung!$C$26,10,IF(ABS(Daten!AL115)=Bemessung!$C$26,11,IF(ABS(Daten!AO115)=Bemessung!$C$26,12,IF(ABS(Daten!AR115)=Bemessung!$C$26,13,IF(ABS(Daten!AU115)=Bemessung!$C$26,14,IF(ABS(Daten!AX115)=Bemessung!$C$26,15,IF(ABS(Daten!BA115)=Bemessung!$C$26,16,IF(ABS(Daten!BD115)=Bemessung!$C$26,17,IF(ABS(Daten!BG115)=Bemessung!$C$26,18,IF(ABS(Daten!BJ115)=Bemessung!$C$26,19,IF(ABS(Daten!BM115)=Bemessung!$C$26,20,IF(ABS(Daten!BP115)=Bemessung!$C$26,21,IF(ABS(Daten!BS115)=Bemessung!$C$26,22,IF(ABS(Daten!BV115)=Bemessung!$C$26,23,IF(ABS(Daten!BY115)=Bemessung!$C$26,24,IF(ABS(Daten!CB115)=Bemessung!$C$26,25,""))))))))))))))))))))))))))</f>
        <v/>
      </c>
      <c r="D115" s="58" t="str">
        <f>IF(OR(ABS(H115)=Bemessung!$C$26,ABS(K115)=Bemessung!$C$26,ABS(N115)=Bemessung!$C$26,ABS(Daten!Q115)=Bemessung!$C$26,ABS(Daten!T115)=Bemessung!$C$26,ABS(Daten!W115)=Bemessung!$C$26,ABS(Daten!Z115)=Bemessung!$C$26,ABS(Daten!AC115)=Bemessung!$C$26,ABS(Daten!AF115)=Bemessung!$C$26,ABS(Daten!AI115)=Bemessung!$C$26,ABS(Daten!AL115)=Bemessung!$C$26,ABS(Daten!AO115)=Bemessung!$C$26,ABS(Daten!AR115)=Bemessung!$C$26,ABS(Daten!AU115)=Bemessung!$C$26,ABS(Daten!AX115)=Bemessung!$C$26,ABS(Daten!BA115)=Bemessung!$C$26,ABS(Daten!BD115)=Bemessung!$C$26,ABS(Daten!BG115)=Bemessung!$C$26,ABS(Daten!BJ115)=Bemessung!$C$26,ABS(Daten!BM115)=Bemessung!$C$26,ABS(Daten!BP115)=Bemessung!$C$26,ABS(Daten!BS115)=Bemessung!$C$26,ABS(Daten!BV115)=Bemessung!$C$26,ABS(Daten!BY115)=Bemessung!$C$26,ABS(Daten!CB115)=Bemessung!$C$26),D108,"")</f>
        <v/>
      </c>
      <c r="E115" s="6"/>
      <c r="F115" s="57" t="s">
        <v>183</v>
      </c>
      <c r="G115" s="34"/>
      <c r="H115" s="19">
        <f>IF(H$82&gt;0,SQRT((H112+I111)^2+H113^2),-SQRT((H112+G111)^2+H113^2))</f>
        <v>7.7004604675787016</v>
      </c>
      <c r="I115" s="26"/>
      <c r="J115" s="34"/>
      <c r="K115" s="19">
        <f>IF(K$82&gt;0,SQRT((K112+L111)^2+K113^2),-SQRT((K112+J111)^2+K113^2))</f>
        <v>3.8543859649122805</v>
      </c>
      <c r="L115" s="26"/>
      <c r="M115" s="34"/>
      <c r="N115" s="19">
        <f>IF(N$82&gt;0,SQRT((N112+O111)^2+N113^2),-SQRT((N112+M111)^2+N113^2))</f>
        <v>0.95327754261458841</v>
      </c>
      <c r="O115" s="26"/>
      <c r="P115" s="34"/>
      <c r="Q115" s="19">
        <f>IF(Q$82&gt;0,SQRT((Q112+R111)^2+Q113^2),-SQRT((Q112+P111)^2+Q113^2))</f>
        <v>-2.1128292404261528</v>
      </c>
      <c r="R115" s="26"/>
      <c r="S115" s="34"/>
      <c r="T115" s="19">
        <f>IF(T$82&gt;0,SQRT((T112+U111)^2+T113^2),-SQRT((T112+S111)^2+T113^2))</f>
        <v>-4.1231761686170438</v>
      </c>
      <c r="U115" s="26"/>
      <c r="V115" s="34"/>
      <c r="W115" s="19">
        <f>IF(W$82&gt;0,SQRT((W112+X111)^2+W113^2),-SQRT((W112+V111)^2+W113^2))</f>
        <v>0</v>
      </c>
      <c r="X115" s="26"/>
      <c r="Y115" s="34"/>
      <c r="Z115" s="19">
        <f>IF(Z$82&gt;0,SQRT((Z112+AA111)^2+Z113^2),-SQRT((Z112+Y111)^2+Z113^2))</f>
        <v>0</v>
      </c>
      <c r="AA115" s="26"/>
      <c r="AB115" s="34"/>
      <c r="AC115" s="19">
        <f>IF(AC$82&gt;0,SQRT((AC112+AD111)^2+AC113^2),-SQRT((AC112+AB111)^2+AC113^2))</f>
        <v>0</v>
      </c>
      <c r="AD115" s="26"/>
      <c r="AE115" s="34"/>
      <c r="AF115" s="19">
        <f>IF(AF$82&gt;0,SQRT((AF112+AG111)^2+AF113^2),-SQRT((AF112+AE111)^2+AF113^2))</f>
        <v>0</v>
      </c>
      <c r="AG115" s="26"/>
      <c r="AH115" s="34"/>
      <c r="AI115" s="19">
        <f>IF(AI$82&gt;0,SQRT((AI112+AJ111)^2+AI113^2),-SQRT((AI112+AH111)^2+AI113^2))</f>
        <v>0</v>
      </c>
      <c r="AJ115" s="26"/>
      <c r="AK115" s="34"/>
      <c r="AL115" s="19">
        <f>IF(AL$82&gt;0,SQRT((AL112+AM111)^2+AL113^2),-SQRT((AL112+AK111)^2+AL113^2))</f>
        <v>0</v>
      </c>
      <c r="AM115" s="26"/>
      <c r="AN115" s="34"/>
      <c r="AO115" s="19">
        <f>IF(AO$82&gt;0,SQRT((AO112+AP111)^2+AO113^2),-SQRT((AO112+AN111)^2+AO113^2))</f>
        <v>0</v>
      </c>
      <c r="AP115" s="26"/>
      <c r="AQ115" s="34"/>
      <c r="AR115" s="19">
        <f>IF(AR$82&gt;0,SQRT((AR112+AS111)^2+AR113^2),-SQRT((AR112+AQ111)^2+AR113^2))</f>
        <v>0</v>
      </c>
      <c r="AS115" s="26"/>
      <c r="AT115" s="34"/>
      <c r="AU115" s="19">
        <f>IF(AU$82&gt;0,SQRT((AU112+AV111)^2+AU113^2),-SQRT((AU112+AT111)^2+AU113^2))</f>
        <v>0</v>
      </c>
      <c r="AV115" s="26"/>
      <c r="AW115" s="34"/>
      <c r="AX115" s="19">
        <f>IF(AX$82&gt;0,SQRT((AX112+AY111)^2+AX113^2),-SQRT((AX112+AW111)^2+AX113^2))</f>
        <v>0</v>
      </c>
      <c r="AY115" s="26"/>
      <c r="AZ115" s="34"/>
      <c r="BA115" s="19">
        <f>IF(BA$82&gt;0,SQRT((BA112+BB111)^2+BA113^2),-SQRT((BA112+AZ111)^2+BA113^2))</f>
        <v>0</v>
      </c>
      <c r="BB115" s="26"/>
      <c r="BC115" s="34"/>
      <c r="BD115" s="19">
        <f>IF(BD$82&gt;0,SQRT((BD112+BE111)^2+BD113^2),-SQRT((BD112+BC111)^2+BD113^2))</f>
        <v>0</v>
      </c>
      <c r="BE115" s="26"/>
      <c r="BF115" s="34"/>
      <c r="BG115" s="19">
        <f>IF(BG$82&gt;0,SQRT((BG112+BH111)^2+BG113^2),-SQRT((BG112+BF111)^2+BG113^2))</f>
        <v>0</v>
      </c>
      <c r="BH115" s="26"/>
      <c r="BI115" s="34"/>
      <c r="BJ115" s="19">
        <f>IF(BJ$82&gt;0,SQRT((BJ112+BK111)^2+BJ113^2),-SQRT((BJ112+BI111)^2+BJ113^2))</f>
        <v>0</v>
      </c>
      <c r="BK115" s="26"/>
      <c r="BL115" s="34"/>
      <c r="BM115" s="19">
        <f>IF(BM$82&gt;0,SQRT((BM112+BN111)^2+BM113^2),-SQRT((BM112+BL111)^2+BM113^2))</f>
        <v>0</v>
      </c>
      <c r="BN115" s="26"/>
      <c r="BO115" s="34"/>
      <c r="BP115" s="19">
        <f>IF(BP$82&gt;0,SQRT((BP112+BQ111)^2+BP113^2),-SQRT((BP112+BO111)^2+BP113^2))</f>
        <v>0</v>
      </c>
      <c r="BQ115" s="26"/>
      <c r="BR115" s="34"/>
      <c r="BS115" s="19">
        <f>IF(BS$82&gt;0,SQRT((BS112+BT111)^2+BS113^2),-SQRT((BS112+BR111)^2+BS113^2))</f>
        <v>0</v>
      </c>
      <c r="BT115" s="26"/>
      <c r="BU115" s="34"/>
      <c r="BV115" s="19">
        <f>IF(BV$82&gt;0,SQRT((BV112+BW111)^2+BV113^2),-SQRT((BV112+BU111)^2+BV113^2))</f>
        <v>0</v>
      </c>
      <c r="BW115" s="26"/>
      <c r="BX115" s="34"/>
      <c r="BY115" s="19">
        <f>IF(BY$82&gt;0,SQRT((BY112+BZ111)^2+BY113^2),-SQRT((BY112+BX111)^2+BY113^2))</f>
        <v>0</v>
      </c>
      <c r="BZ115" s="26"/>
      <c r="CA115" s="34"/>
      <c r="CB115" s="19">
        <f>IF(CB$82&gt;0,SQRT((CB112+CC111)^2+CB113^2),-SQRT((CB112+CA111)^2+CB113^2))</f>
        <v>0</v>
      </c>
      <c r="CC115" s="26"/>
    </row>
    <row r="116" spans="1:81">
      <c r="A116" s="41" t="s">
        <v>227</v>
      </c>
      <c r="B116" s="6" t="str">
        <f>IF(D115="","",IF(ABS(H115)=Bemessung!$C$26,ABS(Daten!H111),IF(ABS(Daten!K115)=Bemessung!$C$26,ABS(Daten!K111),IF(ABS(Daten!N115)=Bemessung!$C$26,ABS(Daten!N111),IF(ABS(Daten!Q115)=Bemessung!$C$26,ABS(Daten!Q111),IF(ABS(Daten!T115)=Bemessung!$C$26,ABS(Daten!T111),IF(ABS(Daten!W115)=Bemessung!$C$26,ABS(Daten!W111),IF(ABS(Daten!Z115)=Bemessung!$C$26,ABS(Daten!Z111),IF(ABS(Daten!AC115)=Bemessung!$C$26,ABS(Daten!AC111),IF(ABS(Daten!AF115)=Bemessung!$C$26,ABS(Daten!AF111),IF(ABS(Daten!AI115)=Bemessung!$C$26,ABS(Daten!AI111),IF(ABS(Daten!AL115)=Bemessung!$C$26,ABS(Daten!AL111),IF(ABS(Daten!AO115)=Bemessung!$C$26,ABS(Daten!AO111),IF(ABS(Daten!AR115)=Bemessung!$C$26,ABS(Daten!AR111),IF(ABS(Daten!AU115)=Bemessung!$C$26,ABS(Daten!AU111),IF(ABS(Daten!AX115)=Bemessung!$C$26,ABS(Daten!AX111),IF(ABS(Daten!BA115)=Bemessung!$C$26,ABS(Daten!BA111),IF(ABS(Daten!BD115)=Bemessung!$C$26,ABS(Daten!BD111),IF(ABS(Daten!BG115)=Bemessung!$C$26,ABS(Daten!BG111),IF(ABS(Daten!BJ115)=Bemessung!$C$26,ABS(Daten!BJ111),IF(ABS(Daten!BM115)=Bemessung!$C$26,ABS(Daten!BM111),IF(ABS(Daten!BP115)=Bemessung!$C$26,ABS(Daten!BP111),IF(ABS(Daten!BS115)=Bemessung!$C$26,ABS(Daten!BS111),IF(ABS(Daten!BV115)=Bemessung!$C$26,ABS(Daten!BV111),IF(ABS(Daten!BY115)=Bemessung!$C$26,ABS(Daten!BY111),IF(ABS(Daten!CB115)=Bemessung!$C$26,ABS(Daten!CB111),""))))))))))))))))))))))))))</f>
        <v/>
      </c>
      <c r="C116" s="28"/>
      <c r="E116" s="3"/>
      <c r="F116" s="58" t="s">
        <v>102</v>
      </c>
      <c r="G116" s="59"/>
      <c r="H116" s="60">
        <f>IF(H$82&gt;0,MAX(H114:H115),MIN(H114:H115))</f>
        <v>7.8331368710751654</v>
      </c>
      <c r="I116" s="61"/>
      <c r="J116" s="59"/>
      <c r="K116" s="60">
        <f>IF(K$82&gt;0,MAX(K114:K115),MIN(K114:K115))</f>
        <v>3.9671508197126273</v>
      </c>
      <c r="L116" s="61"/>
      <c r="M116" s="59"/>
      <c r="N116" s="60">
        <f>IF(N$82&gt;0,MAX(N114:N115),MIN(N114:N115))</f>
        <v>1.0766399517567062</v>
      </c>
      <c r="O116" s="61"/>
      <c r="P116" s="59"/>
      <c r="Q116" s="60">
        <f>IF(Q$82&gt;0,MAX(Q114:Q115),MIN(Q114:Q115))</f>
        <v>-2.2286979361529671</v>
      </c>
      <c r="R116" s="61"/>
      <c r="S116" s="59"/>
      <c r="T116" s="60">
        <f>IF(T$82&gt;0,MAX(T114:T115),MIN(T114:T115))</f>
        <v>-4.2038137282110686</v>
      </c>
      <c r="U116" s="61"/>
      <c r="V116" s="59"/>
      <c r="W116" s="60">
        <f>IF(W$82&gt;0,MAX(W114:W115),MIN(W114:W115))</f>
        <v>0</v>
      </c>
      <c r="X116" s="61"/>
      <c r="Y116" s="59"/>
      <c r="Z116" s="60">
        <f>IF(Z$82&gt;0,MAX(Z114:Z115),MIN(Z114:Z115))</f>
        <v>0</v>
      </c>
      <c r="AA116" s="61"/>
      <c r="AB116" s="59"/>
      <c r="AC116" s="60">
        <f>IF(AC$82&gt;0,MAX(AC114:AC115),MIN(AC114:AC115))</f>
        <v>0</v>
      </c>
      <c r="AD116" s="61"/>
      <c r="AE116" s="59"/>
      <c r="AF116" s="60">
        <f>IF(AF$82&gt;0,MAX(AF114:AF115),MIN(AF114:AF115))</f>
        <v>0</v>
      </c>
      <c r="AG116" s="61"/>
      <c r="AH116" s="59"/>
      <c r="AI116" s="60">
        <f>IF(AI$82&gt;0,MAX(AI114:AI115),MIN(AI114:AI115))</f>
        <v>0</v>
      </c>
      <c r="AJ116" s="61"/>
      <c r="AK116" s="59"/>
      <c r="AL116" s="60">
        <f>IF(AL$82&gt;0,MAX(AL114:AL115),MIN(AL114:AL115))</f>
        <v>0</v>
      </c>
      <c r="AM116" s="61"/>
      <c r="AN116" s="59"/>
      <c r="AO116" s="60">
        <f>IF(AO$82&gt;0,MAX(AO114:AO115),MIN(AO114:AO115))</f>
        <v>0</v>
      </c>
      <c r="AP116" s="61"/>
      <c r="AQ116" s="59"/>
      <c r="AR116" s="60">
        <f>IF(AR$82&gt;0,MAX(AR114:AR115),MIN(AR114:AR115))</f>
        <v>0</v>
      </c>
      <c r="AS116" s="61"/>
      <c r="AT116" s="59"/>
      <c r="AU116" s="60">
        <f>IF(AU$82&gt;0,MAX(AU114:AU115),MIN(AU114:AU115))</f>
        <v>0</v>
      </c>
      <c r="AV116" s="61"/>
      <c r="AW116" s="59"/>
      <c r="AX116" s="60">
        <f>IF(AX$82&gt;0,MAX(AX114:AX115),MIN(AX114:AX115))</f>
        <v>0</v>
      </c>
      <c r="AY116" s="61"/>
      <c r="AZ116" s="59"/>
      <c r="BA116" s="60">
        <f>IF(BA$82&gt;0,MAX(BA114:BA115),MIN(BA114:BA115))</f>
        <v>0</v>
      </c>
      <c r="BB116" s="61"/>
      <c r="BC116" s="59"/>
      <c r="BD116" s="60">
        <f>IF(BD$82&gt;0,MAX(BD114:BD115),MIN(BD114:BD115))</f>
        <v>0</v>
      </c>
      <c r="BE116" s="61"/>
      <c r="BF116" s="59"/>
      <c r="BG116" s="60">
        <f>IF(BG$82&gt;0,MAX(BG114:BG115),MIN(BG114:BG115))</f>
        <v>0</v>
      </c>
      <c r="BH116" s="61"/>
      <c r="BI116" s="59"/>
      <c r="BJ116" s="60">
        <f>IF(BJ$82&gt;0,MAX(BJ114:BJ115),MIN(BJ114:BJ115))</f>
        <v>0</v>
      </c>
      <c r="BK116" s="61"/>
      <c r="BL116" s="59"/>
      <c r="BM116" s="60">
        <f>IF(BM$82&gt;0,MAX(BM114:BM115),MIN(BM114:BM115))</f>
        <v>0</v>
      </c>
      <c r="BN116" s="61"/>
      <c r="BO116" s="59"/>
      <c r="BP116" s="60">
        <f>IF(BP$82&gt;0,MAX(BP114:BP115),MIN(BP114:BP115))</f>
        <v>0</v>
      </c>
      <c r="BQ116" s="61"/>
      <c r="BR116" s="59"/>
      <c r="BS116" s="60">
        <f>IF(BS$82&gt;0,MAX(BS114:BS115),MIN(BS114:BS115))</f>
        <v>0</v>
      </c>
      <c r="BT116" s="61"/>
      <c r="BU116" s="59"/>
      <c r="BV116" s="60">
        <f>IF(BV$82&gt;0,MAX(BV114:BV115),MIN(BV114:BV115))</f>
        <v>0</v>
      </c>
      <c r="BW116" s="61"/>
      <c r="BX116" s="59"/>
      <c r="BY116" s="60">
        <f>IF(BY$82&gt;0,MAX(BY114:BY115),MIN(BY114:BY115))</f>
        <v>0</v>
      </c>
      <c r="BZ116" s="61"/>
      <c r="CA116" s="59"/>
      <c r="CB116" s="60">
        <f>IF(CB$82&gt;0,MAX(CB114:CB115),MIN(CB114:CB115))</f>
        <v>0</v>
      </c>
      <c r="CC116" s="61"/>
    </row>
    <row r="117" spans="1:81">
      <c r="A117" s="34" t="s">
        <v>228</v>
      </c>
      <c r="B117" s="19" t="str">
        <f>IF(D115="","",IF(ABS(H115)=Bemessung!$C$26,ABS(Daten!H113),IF(ABS(Daten!K115)=Bemessung!$C$26,ABS(Daten!K113),IF(ABS(Daten!N115)=Bemessung!$C$26,ABS(Daten!N113),IF(ABS(Daten!Q115)=Bemessung!$C$26,ABS(Daten!Q113),IF(ABS(Daten!T115)=Bemessung!$C$26,ABS(Daten!T113),IF(ABS(Daten!W115)=Bemessung!$C$26,ABS(Daten!W113),IF(ABS(Daten!Z115)=Bemessung!$C$26,ABS(Daten!Z113),IF(ABS(Daten!AC115)=Bemessung!$C$26,ABS(Daten!AC113),IF(ABS(Daten!AF115)=Bemessung!$C$26,ABS(Daten!AF113),IF(ABS(Daten!AI115)=Bemessung!$C$26,ABS(Daten!AI113),IF(ABS(Daten!AL115)=Bemessung!$C$26,ABS(Daten!AL113),IF(ABS(Daten!AO115)=Bemessung!$C$26,ABS(Daten!AO113),IF(ABS(Daten!AR115)=Bemessung!$C$26,ABS(Daten!AR113),IF(ABS(Daten!AU115)=Bemessung!$C$26,ABS(Daten!AU113),IF(ABS(Daten!AX115)=Bemessung!$C$26,ABS(Daten!AX113),IF(ABS(Daten!BA115)=Bemessung!$C$26,ABS(Daten!BA113),IF(ABS(Daten!BD115)=Bemessung!$C$26,ABS(Daten!BD113),IF(ABS(Daten!BG115)=Bemessung!$C$26,ABS(Daten!BG113),IF(ABS(Daten!BJ115)=Bemessung!$C$26,ABS(Daten!BJ113),IF(ABS(Daten!BM115)=Bemessung!$C$26,ABS(Daten!BM113),IF(ABS(Daten!BP115)=Bemessung!$C$26,ABS(Daten!BP113),IF(ABS(Daten!BS115)=Bemessung!$C$26,ABS(Daten!BS113),IF(ABS(Daten!BV115)=Bemessung!$C$26,ABS(Daten!BV113),IF(ABS(Daten!BY115)=Bemessung!$C$26,ABS(Daten!BY113),IF(ABS(Daten!CB115)=Bemessung!$C$26,ABS(Daten!CB113),""))))))))))))))))))))))))))</f>
        <v/>
      </c>
      <c r="C117" s="53"/>
      <c r="E117" s="3"/>
      <c r="F117" s="3"/>
      <c r="G117" s="3"/>
      <c r="H117" s="3"/>
      <c r="I117" s="3"/>
      <c r="J117" s="3"/>
      <c r="K117" s="3"/>
      <c r="L117" s="3"/>
      <c r="M117" s="3"/>
      <c r="P117" s="3"/>
      <c r="AP117" s="3"/>
      <c r="AQ117" s="3"/>
      <c r="AR117" s="3"/>
      <c r="AS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</row>
    <row r="118" spans="1:81">
      <c r="E118" s="3"/>
      <c r="F118" s="3" t="s">
        <v>99</v>
      </c>
      <c r="G118" s="3"/>
      <c r="H118" s="6">
        <f>IF($E120=0,0,IF(H$80=0,0,H108))</f>
        <v>-0.44736842105263142</v>
      </c>
      <c r="I118" s="97">
        <f>IF(H$80=0,0,IF(OR($E120&gt;H_T-LBh_o,$E120&lt;=LBH_u),0,Daten!H118))</f>
        <v>0</v>
      </c>
      <c r="J118" s="3"/>
      <c r="K118" s="6">
        <f>IF($E120=0,0,IF(K$80=0,0,K108))</f>
        <v>-0.44736842105263142</v>
      </c>
      <c r="L118" s="97">
        <f>IF(K$80=0,0,IF(OR($E120&gt;H_T-LBh_o,$E120&lt;=LBH_u),0,Daten!K118))</f>
        <v>0</v>
      </c>
      <c r="M118" s="3"/>
      <c r="N118" s="6">
        <f>IF($E120=0,0,IF(N$80=0,0,N108))</f>
        <v>-0.44736842105263142</v>
      </c>
      <c r="O118" s="97">
        <f>IF(N$80=0,0,IF(OR($E120&gt;H_T-LBh_o,$E120&lt;=LBH_u),0,Daten!N118))</f>
        <v>0</v>
      </c>
      <c r="P118" s="3"/>
      <c r="Q118" s="6">
        <f>IF($E120=0,0,IF(Q$80=0,0,Q108))</f>
        <v>-0.44736842105263142</v>
      </c>
      <c r="R118" s="97">
        <f>IF(Q$80=0,0,IF(OR($E120&gt;H_T-LBh_o,$E120&lt;=LBH_u),0,Daten!Q118))</f>
        <v>0</v>
      </c>
      <c r="T118" s="6">
        <f>IF($E120=0,0,IF(T$80=0,0,T108))</f>
        <v>-0.44736842105263142</v>
      </c>
      <c r="U118" s="97">
        <f>IF(T$80=0,0,IF(OR($E120&gt;H_T-LBh_o,$E120&lt;=LBH_u),0,Daten!T118))</f>
        <v>0</v>
      </c>
      <c r="W118" s="6">
        <f>IF($E120=0,0,IF(W$80=0,0,W108))</f>
        <v>0</v>
      </c>
      <c r="X118" s="97">
        <f>IF(W$80=0,0,IF(OR($E120&gt;H_T-LBh_o,$E120&lt;=LBH_u),0,Daten!W118))</f>
        <v>0</v>
      </c>
      <c r="Z118" s="6">
        <f>IF($E120=0,0,IF(Z$80=0,0,Z108))</f>
        <v>0</v>
      </c>
      <c r="AA118" s="97">
        <f>IF(Z$80=0,0,IF(OR($E120&gt;H_T-LBh_o,$E120&lt;=LBH_u),0,Daten!Z118))</f>
        <v>0</v>
      </c>
      <c r="AC118" s="6">
        <f>IF($E120=0,0,IF(AC$80=0,0,AC108))</f>
        <v>0</v>
      </c>
      <c r="AD118" s="97">
        <f>IF(AC$80=0,0,IF(OR($E120&gt;H_T-LBh_o,$E120&lt;=LBH_u),0,Daten!AC118))</f>
        <v>0</v>
      </c>
      <c r="AF118" s="6">
        <f>IF($E120=0,0,IF(AF$80=0,0,AF108))</f>
        <v>0</v>
      </c>
      <c r="AG118" s="97">
        <f>IF(AF$80=0,0,IF(OR($E120&gt;H_T-LBh_o,$E120&lt;=LBH_u),0,Daten!AF118))</f>
        <v>0</v>
      </c>
      <c r="AI118" s="6">
        <f>IF($E120=0,0,IF(AI$80=0,0,AI108))</f>
        <v>0</v>
      </c>
      <c r="AJ118" s="97">
        <f>IF(AI$80=0,0,IF(OR($E120&gt;H_T-LBh_o,$E120&lt;=LBH_u),0,Daten!AI118))</f>
        <v>0</v>
      </c>
      <c r="AL118" s="6">
        <f>IF($E120=0,0,IF(AL$80=0,0,AL108))</f>
        <v>0</v>
      </c>
      <c r="AM118" s="97">
        <f>IF(AL$80=0,0,IF(OR($E120&gt;H_T-LBh_o,$E120&lt;=LBH_u),0,Daten!AL118))</f>
        <v>0</v>
      </c>
      <c r="AO118" s="6">
        <f>IF($E120=0,0,IF(AO$80=0,0,AO108))</f>
        <v>0</v>
      </c>
      <c r="AP118" s="97">
        <f>IF(AO$80=0,0,IF(OR($E120&gt;H_T-LBh_o,$E120&lt;=LBH_u),0,Daten!AO118))</f>
        <v>0</v>
      </c>
      <c r="AQ118" s="3"/>
      <c r="AR118" s="6">
        <f>IF($E120=0,0,IF(AR$80=0,0,AR108))</f>
        <v>0</v>
      </c>
      <c r="AS118" s="97">
        <f>IF(AR$80=0,0,IF(OR($E120&gt;H_T-LBh_o,$E120&lt;=LBH_u),0,Daten!AR118))</f>
        <v>0</v>
      </c>
      <c r="AU118" s="6">
        <f>IF($E120=0,0,IF(AU$80=0,0,AU108))</f>
        <v>0</v>
      </c>
      <c r="AV118" s="97">
        <f>IF(AU$80=0,0,IF(OR($E120&gt;H_T-LBh_o,$E120&lt;=LBH_u),0,Daten!AU118))</f>
        <v>0</v>
      </c>
      <c r="AW118" s="3"/>
      <c r="AX118" s="6">
        <f>IF($E120=0,0,IF(AX$80=0,0,AX108))</f>
        <v>0</v>
      </c>
      <c r="AY118" s="97">
        <f>IF(AX$80=0,0,IF(OR($E120&gt;H_T-LBh_o,$E120&lt;=LBH_u),0,Daten!AX118))</f>
        <v>0</v>
      </c>
      <c r="AZ118" s="3"/>
      <c r="BA118" s="6">
        <f>IF($E120=0,0,IF(BA$80=0,0,BA108))</f>
        <v>0</v>
      </c>
      <c r="BB118" s="97">
        <f>IF(BA$80=0,0,IF(OR($E120&gt;H_T-LBh_o,$E120&lt;=LBH_u),0,Daten!BA118))</f>
        <v>0</v>
      </c>
      <c r="BC118" s="3"/>
      <c r="BD118" s="6">
        <f>IF($E120=0,0,IF(BD$80=0,0,BD108))</f>
        <v>0</v>
      </c>
      <c r="BE118" s="97">
        <f>IF(BD$80=0,0,IF(OR($E120&gt;H_T-LBh_o,$E120&lt;=LBH_u),0,Daten!BD118))</f>
        <v>0</v>
      </c>
      <c r="BF118" s="3"/>
      <c r="BG118" s="6">
        <f>IF($E120=0,0,IF(BG$80=0,0,BG108))</f>
        <v>0</v>
      </c>
      <c r="BH118" s="97">
        <f>IF(BG$80=0,0,IF(OR($E120&gt;H_T-LBh_o,$E120&lt;=LBH_u),0,Daten!BG118))</f>
        <v>0</v>
      </c>
      <c r="BI118" s="3"/>
      <c r="BJ118" s="6">
        <f>IF($E120=0,0,IF(BJ$80=0,0,BJ108))</f>
        <v>0</v>
      </c>
      <c r="BK118" s="97">
        <f>IF(BJ$80=0,0,IF(OR($E120&gt;H_T-LBh_o,$E120&lt;=LBH_u),0,Daten!BJ118))</f>
        <v>0</v>
      </c>
      <c r="BL118" s="3"/>
      <c r="BM118" s="6">
        <f>IF($E120=0,0,IF(BM$80=0,0,BM108))</f>
        <v>0</v>
      </c>
      <c r="BN118" s="97">
        <f>IF(BM$80=0,0,IF(OR($E120&gt;H_T-LBh_o,$E120&lt;=LBH_u),0,Daten!BM118))</f>
        <v>0</v>
      </c>
      <c r="BO118" s="3"/>
      <c r="BP118" s="6">
        <f>IF($E120=0,0,IF(BP$80=0,0,BP108))</f>
        <v>0</v>
      </c>
      <c r="BQ118" s="97">
        <f>IF(BP$80=0,0,IF(OR($E120&gt;H_T-LBh_o,$E120&lt;=LBH_u),0,Daten!BP118))</f>
        <v>0</v>
      </c>
      <c r="BR118" s="3"/>
      <c r="BS118" s="6">
        <f>IF($E120=0,0,IF(BS$80=0,0,BS108))</f>
        <v>0</v>
      </c>
      <c r="BT118" s="97">
        <f>IF(BS$80=0,0,IF(OR($E120&gt;H_T-LBh_o,$E120&lt;=LBH_u),0,Daten!BS118))</f>
        <v>0</v>
      </c>
      <c r="BU118" s="3"/>
      <c r="BV118" s="6">
        <f>IF($E120=0,0,IF(BV$80=0,0,BV108))</f>
        <v>0</v>
      </c>
      <c r="BW118" s="97">
        <f>IF(BV$80=0,0,IF(OR($E120&gt;H_T-LBh_o,$E120&lt;=LBH_u),0,Daten!BV118))</f>
        <v>0</v>
      </c>
      <c r="BX118" s="3"/>
      <c r="BY118" s="6">
        <f>IF($E120=0,0,IF(BY$80=0,0,BY108))</f>
        <v>0</v>
      </c>
      <c r="BZ118" s="97">
        <f>IF(BY$80=0,0,IF(OR($E120&gt;H_T-LBh_o,$E120&lt;=LBH_u),0,Daten!BY118))</f>
        <v>0</v>
      </c>
      <c r="CA118" s="3"/>
      <c r="CB118" s="6">
        <f>IF($E120=0,0,IF(CB$80=0,0,CB108))</f>
        <v>0</v>
      </c>
      <c r="CC118" s="97">
        <f>IF(CB$80=0,0,IF(OR($E120&gt;H_T-LBh_o,$E120&lt;=LBH_u),0,Daten!CB118))</f>
        <v>0</v>
      </c>
    </row>
    <row r="119" spans="1:81">
      <c r="A119" s="46" t="str">
        <f>IF(D125=D119,H120,IF(D126=D119,H123,""))</f>
        <v/>
      </c>
      <c r="B119" s="92" t="str">
        <f>IF(AND(D125="",D126=""),"",D119)</f>
        <v/>
      </c>
      <c r="C119" s="92" t="str">
        <f>IF(AND(D125="",D126=""),"",IF(D125=D119,"oben","unten"))</f>
        <v/>
      </c>
      <c r="D119" s="3">
        <v>4</v>
      </c>
      <c r="F119" s="3" t="s">
        <v>100</v>
      </c>
      <c r="G119" s="3"/>
      <c r="H119" s="6">
        <f>IF(H$80=0,0,H118-qd*($E120-$E122)/H_T)</f>
        <v>-1.4999999999999998</v>
      </c>
      <c r="I119" s="97">
        <f>IF(H$80=0,0,IF(OR($E122&gt;=H_T-LBh_o,$E122&lt;LBH_u),0,Daten!H119))</f>
        <v>0</v>
      </c>
      <c r="J119" s="3"/>
      <c r="K119" s="6">
        <f>IF(K$80=0,0,K118-qd*($E120-$E122)/H_T)</f>
        <v>-1.4999999999999998</v>
      </c>
      <c r="L119" s="97">
        <f>IF(K$80=0,0,IF(OR($E122&gt;=H_T-LBh_o,$E122&lt;LBH_u),0,Daten!K119))</f>
        <v>0</v>
      </c>
      <c r="M119" s="3"/>
      <c r="N119" s="6">
        <f>IF(N$80=0,0,N118-qd*($E120-$E122)/H_T)</f>
        <v>-1.4999999999999998</v>
      </c>
      <c r="O119" s="97">
        <f>IF(N$80=0,0,IF(OR($E122&gt;=H_T-LBh_o,$E122&lt;LBH_u),0,Daten!N119))</f>
        <v>0</v>
      </c>
      <c r="P119" s="3"/>
      <c r="Q119" s="6">
        <f>IF(Q$80=0,0,Q118-qd*($E120-$E122)/H_T)</f>
        <v>-1.4999999999999998</v>
      </c>
      <c r="R119" s="97">
        <f>IF(Q$80=0,0,IF(OR($E122&gt;=H_T-LBh_o,$E122&lt;LBH_u),0,Daten!Q119))</f>
        <v>0</v>
      </c>
      <c r="T119" s="6">
        <f>IF(T$80=0,0,T118-qd*($E120-$E122)/H_T)</f>
        <v>-1.4999999999999998</v>
      </c>
      <c r="U119" s="97">
        <f>IF(T$80=0,0,IF(OR($E122&gt;=H_T-LBh_o,$E122&lt;LBH_u),0,Daten!T119))</f>
        <v>0</v>
      </c>
      <c r="W119" s="6">
        <f>IF(W$80=0,0,W118-qd*($E120-$E122)/H_T)</f>
        <v>0</v>
      </c>
      <c r="X119" s="97">
        <f>IF(W$80=0,0,IF(OR($E122&gt;=H_T-LBh_o,$E122&lt;LBH_u),0,Daten!W119))</f>
        <v>0</v>
      </c>
      <c r="Z119" s="6">
        <f>IF(Z$80=0,0,Z118-qd*($E120-$E122)/H_T)</f>
        <v>0</v>
      </c>
      <c r="AA119" s="97">
        <f>IF(Z$80=0,0,IF(OR($E122&gt;=H_T-LBh_o,$E122&lt;LBH_u),0,Daten!Z119))</f>
        <v>0</v>
      </c>
      <c r="AC119" s="6">
        <f>IF(AC$80=0,0,AC118-qd*($E120-$E122)/H_T)</f>
        <v>0</v>
      </c>
      <c r="AD119" s="97">
        <f>IF(AC$80=0,0,IF(OR($E122&gt;=H_T-LBh_o,$E122&lt;LBH_u),0,Daten!AC119))</f>
        <v>0</v>
      </c>
      <c r="AF119" s="6">
        <f>IF(AF$80=0,0,AF118-qd*($E120-$E122)/H_T)</f>
        <v>0</v>
      </c>
      <c r="AG119" s="97">
        <f>IF(AF$80=0,0,IF(OR($E122&gt;=H_T-LBh_o,$E122&lt;LBH_u),0,Daten!AF119))</f>
        <v>0</v>
      </c>
      <c r="AI119" s="6">
        <f>IF(AI$80=0,0,AI118-qd*($E120-$E122)/H_T)</f>
        <v>0</v>
      </c>
      <c r="AJ119" s="97">
        <f>IF(AI$80=0,0,IF(OR($E122&gt;=H_T-LBh_o,$E122&lt;LBH_u),0,Daten!AI119))</f>
        <v>0</v>
      </c>
      <c r="AL119" s="6">
        <f>IF(AL$80=0,0,AL118-qd*($E120-$E122)/H_T)</f>
        <v>0</v>
      </c>
      <c r="AM119" s="97">
        <f>IF(AL$80=0,0,IF(OR($E122&gt;=H_T-LBh_o,$E122&lt;LBH_u),0,Daten!AL119))</f>
        <v>0</v>
      </c>
      <c r="AO119" s="6">
        <f>IF(AO$80=0,0,AO118-qd*($E120-$E122)/H_T)</f>
        <v>0</v>
      </c>
      <c r="AP119" s="97">
        <f>IF(AO$80=0,0,IF(OR($E122&gt;=H_T-LBh_o,$E122&lt;LBH_u),0,Daten!AO119))</f>
        <v>0</v>
      </c>
      <c r="AQ119" s="3"/>
      <c r="AR119" s="6">
        <f>IF(AR$80=0,0,AR118-qd*($E120-$E122)/H_T)</f>
        <v>0</v>
      </c>
      <c r="AS119" s="97">
        <f>IF(AR$80=0,0,IF(OR($E122&gt;=H_T-LBh_o,$E122&lt;LBH_u),0,Daten!AR119))</f>
        <v>0</v>
      </c>
      <c r="AU119" s="6">
        <f>IF(AU$80=0,0,AU118-qd*($E120-$E122)/H_T)</f>
        <v>0</v>
      </c>
      <c r="AV119" s="97">
        <f>IF(AU$80=0,0,IF(OR($E122&gt;=H_T-LBh_o,$E122&lt;LBH_u),0,Daten!AU119))</f>
        <v>0</v>
      </c>
      <c r="AW119" s="3"/>
      <c r="AX119" s="6">
        <f>IF(AX$80=0,0,AX118-qd*($E120-$E122)/H_T)</f>
        <v>0</v>
      </c>
      <c r="AY119" s="97">
        <f>IF(AX$80=0,0,IF(OR($E122&gt;=H_T-LBh_o,$E122&lt;LBH_u),0,Daten!AX119))</f>
        <v>0</v>
      </c>
      <c r="AZ119" s="3"/>
      <c r="BA119" s="6">
        <f>IF(BA$80=0,0,BA118-qd*($E120-$E122)/H_T)</f>
        <v>0</v>
      </c>
      <c r="BB119" s="97">
        <f>IF(BA$80=0,0,IF(OR($E122&gt;=H_T-LBh_o,$E122&lt;LBH_u),0,Daten!BA119))</f>
        <v>0</v>
      </c>
      <c r="BC119" s="3"/>
      <c r="BD119" s="6">
        <f>IF(BD$80=0,0,BD118-qd*($E120-$E122)/H_T)</f>
        <v>0</v>
      </c>
      <c r="BE119" s="97">
        <f>IF(BD$80=0,0,IF(OR($E122&gt;=H_T-LBh_o,$E122&lt;LBH_u),0,Daten!BD119))</f>
        <v>0</v>
      </c>
      <c r="BF119" s="3"/>
      <c r="BG119" s="6">
        <f>IF(BG$80=0,0,BG118-qd*($E120-$E122)/H_T)</f>
        <v>0</v>
      </c>
      <c r="BH119" s="97">
        <f>IF(BG$80=0,0,IF(OR($E122&gt;=H_T-LBh_o,$E122&lt;LBH_u),0,Daten!BG119))</f>
        <v>0</v>
      </c>
      <c r="BI119" s="3"/>
      <c r="BJ119" s="6">
        <f>IF(BJ$80=0,0,BJ118-qd*($E120-$E122)/H_T)</f>
        <v>0</v>
      </c>
      <c r="BK119" s="97">
        <f>IF(BJ$80=0,0,IF(OR($E122&gt;=H_T-LBh_o,$E122&lt;LBH_u),0,Daten!BJ119))</f>
        <v>0</v>
      </c>
      <c r="BL119" s="3"/>
      <c r="BM119" s="6">
        <f>IF(BM$80=0,0,BM118-qd*($E120-$E122)/H_T)</f>
        <v>0</v>
      </c>
      <c r="BN119" s="97">
        <f>IF(BM$80=0,0,IF(OR($E122&gt;=H_T-LBh_o,$E122&lt;LBH_u),0,Daten!BM119))</f>
        <v>0</v>
      </c>
      <c r="BO119" s="3"/>
      <c r="BP119" s="6">
        <f>IF(BP$80=0,0,BP118-qd*($E120-$E122)/H_T)</f>
        <v>0</v>
      </c>
      <c r="BQ119" s="97">
        <f>IF(BP$80=0,0,IF(OR($E122&gt;=H_T-LBh_o,$E122&lt;LBH_u),0,Daten!BP119))</f>
        <v>0</v>
      </c>
      <c r="BR119" s="3"/>
      <c r="BS119" s="6">
        <f>IF(BS$80=0,0,BS118-qd*($E120-$E122)/H_T)</f>
        <v>0</v>
      </c>
      <c r="BT119" s="97">
        <f>IF(BS$80=0,0,IF(OR($E122&gt;=H_T-LBh_o,$E122&lt;LBH_u),0,Daten!BS119))</f>
        <v>0</v>
      </c>
      <c r="BU119" s="3"/>
      <c r="BV119" s="6">
        <f>IF(BV$80=0,0,BV118-qd*($E120-$E122)/H_T)</f>
        <v>0</v>
      </c>
      <c r="BW119" s="97">
        <f>IF(BV$80=0,0,IF(OR($E122&gt;=H_T-LBh_o,$E122&lt;LBH_u),0,Daten!BV119))</f>
        <v>0</v>
      </c>
      <c r="BX119" s="3"/>
      <c r="BY119" s="6">
        <f>IF(BY$80=0,0,BY118-qd*($E120-$E122)/H_T)</f>
        <v>0</v>
      </c>
      <c r="BZ119" s="97">
        <f>IF(BY$80=0,0,IF(OR($E122&gt;=H_T-LBh_o,$E122&lt;LBH_u),0,Daten!BY119))</f>
        <v>0</v>
      </c>
      <c r="CA119" s="3"/>
      <c r="CB119" s="6">
        <f>IF(CB$80=0,0,CB118-qd*($E120-$E122)/H_T)</f>
        <v>0</v>
      </c>
      <c r="CC119" s="97">
        <f>IF(CB$80=0,0,IF(OR($E122&gt;=H_T-LBh_o,$E122&lt;LBH_u),0,Daten!CB119))</f>
        <v>0</v>
      </c>
    </row>
    <row r="120" spans="1:81">
      <c r="D120" s="3" t="s">
        <v>104</v>
      </c>
      <c r="E120" s="6">
        <f t="shared" ref="E120" si="111">E111</f>
        <v>1.25</v>
      </c>
      <c r="F120" s="54" t="s">
        <v>178</v>
      </c>
      <c r="G120" s="38"/>
      <c r="H120" s="98">
        <f>IF(Bh="nein",ABS(H118),ABS(I118))</f>
        <v>0.44736842105263142</v>
      </c>
      <c r="I120" s="9"/>
      <c r="J120" s="38"/>
      <c r="K120" s="98">
        <f>IF(Bh="nein",ABS(K118),ABS(L118))</f>
        <v>0.44736842105263142</v>
      </c>
      <c r="L120" s="9"/>
      <c r="M120" s="38"/>
      <c r="N120" s="98">
        <f>IF(Bh="nein",ABS(N118),ABS(O118))</f>
        <v>0.44736842105263142</v>
      </c>
      <c r="O120" s="9"/>
      <c r="P120" s="38"/>
      <c r="Q120" s="98">
        <f>IF(Bh="nein",ABS(Q118),ABS(R118))</f>
        <v>0.44736842105263142</v>
      </c>
      <c r="R120" s="9"/>
      <c r="S120" s="38"/>
      <c r="T120" s="98">
        <f>IF(Bh="nein",ABS(T118),ABS(U118))</f>
        <v>0.44736842105263142</v>
      </c>
      <c r="U120" s="9"/>
      <c r="V120" s="38"/>
      <c r="W120" s="98">
        <f>IF(Bh="nein",ABS(W118),ABS(X118))</f>
        <v>0</v>
      </c>
      <c r="X120" s="9"/>
      <c r="Y120" s="38"/>
      <c r="Z120" s="98">
        <f>IF(Bh="nein",ABS(Z118),ABS(AA118))</f>
        <v>0</v>
      </c>
      <c r="AA120" s="9"/>
      <c r="AB120" s="38"/>
      <c r="AC120" s="98">
        <f>IF(Bh="nein",ABS(AC118),ABS(AD118))</f>
        <v>0</v>
      </c>
      <c r="AD120" s="9"/>
      <c r="AE120" s="38"/>
      <c r="AF120" s="98">
        <f>IF(Bh="nein",ABS(AF118),ABS(AG118))</f>
        <v>0</v>
      </c>
      <c r="AG120" s="9"/>
      <c r="AH120" s="38"/>
      <c r="AI120" s="98">
        <f>IF(Bh="nein",ABS(AI118),ABS(AJ118))</f>
        <v>0</v>
      </c>
      <c r="AJ120" s="9"/>
      <c r="AK120" s="38"/>
      <c r="AL120" s="98">
        <f>IF(Bh="nein",ABS(AL118),ABS(AM118))</f>
        <v>0</v>
      </c>
      <c r="AM120" s="9"/>
      <c r="AN120" s="38"/>
      <c r="AO120" s="98">
        <f>IF(Bh="nein",ABS(AO118),ABS(AP118))</f>
        <v>0</v>
      </c>
      <c r="AP120" s="9"/>
      <c r="AQ120" s="38"/>
      <c r="AR120" s="98">
        <f>IF(Bh="nein",ABS(AR118),ABS(AS118))</f>
        <v>0</v>
      </c>
      <c r="AS120" s="9"/>
      <c r="AT120" s="38"/>
      <c r="AU120" s="98">
        <f>IF(Bh="nein",ABS(AU118),ABS(AV118))</f>
        <v>0</v>
      </c>
      <c r="AV120" s="9"/>
      <c r="AW120" s="38"/>
      <c r="AX120" s="98">
        <f>IF(Bh="nein",ABS(AX118),ABS(AY118))</f>
        <v>0</v>
      </c>
      <c r="AY120" s="9"/>
      <c r="AZ120" s="38"/>
      <c r="BA120" s="98">
        <f>IF(Bh="nein",ABS(BA118),ABS(BB118))</f>
        <v>0</v>
      </c>
      <c r="BB120" s="9"/>
      <c r="BC120" s="38"/>
      <c r="BD120" s="98">
        <f>IF(Bh="nein",ABS(BD118),ABS(BE118))</f>
        <v>0</v>
      </c>
      <c r="BE120" s="9"/>
      <c r="BF120" s="38"/>
      <c r="BG120" s="98">
        <f>IF(Bh="nein",ABS(BG118),ABS(BH118))</f>
        <v>0</v>
      </c>
      <c r="BH120" s="9"/>
      <c r="BI120" s="38"/>
      <c r="BJ120" s="98">
        <f>IF(Bh="nein",ABS(BJ118),ABS(BK118))</f>
        <v>0</v>
      </c>
      <c r="BK120" s="9"/>
      <c r="BL120" s="38"/>
      <c r="BM120" s="98">
        <f>IF(Bh="nein",ABS(BM118),ABS(BN118))</f>
        <v>0</v>
      </c>
      <c r="BN120" s="9"/>
      <c r="BO120" s="38"/>
      <c r="BP120" s="98">
        <f>IF(Bh="nein",ABS(BP118),ABS(BQ118))</f>
        <v>0</v>
      </c>
      <c r="BQ120" s="9"/>
      <c r="BR120" s="38"/>
      <c r="BS120" s="98">
        <f>IF(Bh="nein",ABS(BS118),ABS(BT118))</f>
        <v>0</v>
      </c>
      <c r="BT120" s="9"/>
      <c r="BU120" s="38"/>
      <c r="BV120" s="98">
        <f>IF(Bh="nein",ABS(BV118),ABS(BW118))</f>
        <v>0</v>
      </c>
      <c r="BW120" s="9"/>
      <c r="BX120" s="38"/>
      <c r="BY120" s="98">
        <f>IF(Bh="nein",ABS(BY118),ABS(BZ118))</f>
        <v>0</v>
      </c>
      <c r="BZ120" s="9"/>
      <c r="CA120" s="38"/>
      <c r="CB120" s="98">
        <f>IF(Bh="nein",ABS(CB118),ABS(CC118))</f>
        <v>0</v>
      </c>
      <c r="CC120" s="9"/>
    </row>
    <row r="121" spans="1:81">
      <c r="A121" s="7"/>
      <c r="B121" s="8"/>
      <c r="C121" s="11" t="s">
        <v>229</v>
      </c>
      <c r="D121" s="3"/>
      <c r="E121" s="6"/>
      <c r="F121" s="55" t="s">
        <v>179</v>
      </c>
      <c r="G121" s="41"/>
      <c r="H121" s="6">
        <f>IF($D119&lt;=nHP,H$82/H_T,0)</f>
        <v>4.2105263157894735</v>
      </c>
      <c r="I121" s="3"/>
      <c r="J121" s="41"/>
      <c r="K121" s="6">
        <f>IF($D119&lt;=nHP,K$82/H_T,0)</f>
        <v>2.736842105263158</v>
      </c>
      <c r="L121" s="3"/>
      <c r="M121" s="41"/>
      <c r="N121" s="6">
        <f>IF($D119&lt;=nHP,N$82/H_T,0)</f>
        <v>0.63157894736842102</v>
      </c>
      <c r="P121" s="41"/>
      <c r="Q121" s="6">
        <f>IF($D119&lt;=nHP,Q$82/H_T,0)</f>
        <v>-1.4736842105263157</v>
      </c>
      <c r="S121" s="41"/>
      <c r="T121" s="6">
        <f>IF($D119&lt;=nHP,T$82/H_T,0)</f>
        <v>-3.5789473684210527</v>
      </c>
      <c r="V121" s="41"/>
      <c r="W121" s="6">
        <f>IF($D119&lt;=nHP,W$82/H_T,0)</f>
        <v>0</v>
      </c>
      <c r="Y121" s="41"/>
      <c r="Z121" s="6">
        <f>IF($D119&lt;=nHP,Z$82/H_T,0)</f>
        <v>0</v>
      </c>
      <c r="AB121" s="41"/>
      <c r="AC121" s="6">
        <f>IF($D119&lt;=nHP,AC$82/H_T,0)</f>
        <v>0</v>
      </c>
      <c r="AE121" s="41"/>
      <c r="AF121" s="6">
        <f>IF($D119&lt;=nHP,AF$82/H_T,0)</f>
        <v>0</v>
      </c>
      <c r="AH121" s="41"/>
      <c r="AI121" s="6">
        <f>IF($D119&lt;=nHP,AI$82/H_T,0)</f>
        <v>0</v>
      </c>
      <c r="AK121" s="41"/>
      <c r="AL121" s="6">
        <f>IF($D119&lt;=nHP,AL$82/H_T,0)</f>
        <v>0</v>
      </c>
      <c r="AN121" s="41"/>
      <c r="AO121" s="6">
        <f>IF($D119&lt;=nHP,AO$82/H_T,0)</f>
        <v>0</v>
      </c>
      <c r="AP121" s="3"/>
      <c r="AQ121" s="41"/>
      <c r="AR121" s="6">
        <f>IF($D119&lt;=nHP,AR$82/H_T,0)</f>
        <v>0</v>
      </c>
      <c r="AS121" s="3"/>
      <c r="AT121" s="41"/>
      <c r="AU121" s="6">
        <f>IF($D119&lt;=nHP,AU$82/H_T,0)</f>
        <v>0</v>
      </c>
      <c r="AW121" s="41"/>
      <c r="AX121" s="6">
        <f>IF($D119&lt;=nHP,AX$82/H_T,0)</f>
        <v>0</v>
      </c>
      <c r="AY121" s="3"/>
      <c r="AZ121" s="41"/>
      <c r="BA121" s="6">
        <f>IF($D119&lt;=nHP,BA$82/H_T,0)</f>
        <v>0</v>
      </c>
      <c r="BB121" s="3"/>
      <c r="BC121" s="41"/>
      <c r="BD121" s="6">
        <f>IF($D119&lt;=nHP,BD$82/H_T,0)</f>
        <v>0</v>
      </c>
      <c r="BE121" s="3"/>
      <c r="BF121" s="41"/>
      <c r="BG121" s="6">
        <f>IF($D119&lt;=nHP,BG$82/H_T,0)</f>
        <v>0</v>
      </c>
      <c r="BH121" s="3"/>
      <c r="BI121" s="41"/>
      <c r="BJ121" s="6">
        <f>IF($D119&lt;=nHP,BJ$82/H_T,0)</f>
        <v>0</v>
      </c>
      <c r="BK121" s="3"/>
      <c r="BL121" s="41"/>
      <c r="BM121" s="6">
        <f>IF($D119&lt;=nHP,BM$82/H_T,0)</f>
        <v>0</v>
      </c>
      <c r="BN121" s="3"/>
      <c r="BO121" s="41"/>
      <c r="BP121" s="6">
        <f>IF($D119&lt;=nHP,BP$82/H_T,0)</f>
        <v>0</v>
      </c>
      <c r="BQ121" s="3"/>
      <c r="BR121" s="41"/>
      <c r="BS121" s="6">
        <f>IF($D119&lt;=nHP,BS$82/H_T,0)</f>
        <v>0</v>
      </c>
      <c r="BT121" s="3"/>
      <c r="BU121" s="41"/>
      <c r="BV121" s="6">
        <f>IF($D119&lt;=nHP,BV$82/H_T,0)</f>
        <v>0</v>
      </c>
      <c r="BW121" s="3"/>
      <c r="BX121" s="41"/>
      <c r="BY121" s="6">
        <f>IF($D119&lt;=nHP,BY$82/H_T,0)</f>
        <v>0</v>
      </c>
      <c r="BZ121" s="3"/>
      <c r="CA121" s="41"/>
      <c r="CB121" s="6">
        <f>IF($D119&lt;=nHP,CB$82/H_T,0)</f>
        <v>0</v>
      </c>
      <c r="CC121" s="3"/>
    </row>
    <row r="122" spans="1:81">
      <c r="A122" s="41" t="s">
        <v>223</v>
      </c>
      <c r="B122" s="6" t="str">
        <f>IF(D125="","",IF(ABS(H125)=Bemessung!$C$26,ABS(Daten!H120),IF(ABS(Daten!K125)=Bemessung!$C$26,ABS(Daten!K120),IF(ABS(Daten!N125)=Bemessung!$C$26,ABS(Daten!N120),IF(ABS(Daten!Q125)=Bemessung!$C$26,ABS(Daten!Q120),IF(ABS(Daten!T125)=Bemessung!$C$26,ABS(Daten!T120),IF(ABS(Daten!W125)=Bemessung!$C$26,ABS(Daten!W120),IF(ABS(Daten!Z125)=Bemessung!$C$26,ABS(Daten!Z120),IF(ABS(Daten!AC125)=Bemessung!$C$26,ABS(Daten!AC120),IF(ABS(Daten!AF125)=Bemessung!$C$26,ABS(Daten!AF120),IF(ABS(Daten!AI125)=Bemessung!$C$26,ABS(Daten!AI120),IF(ABS(Daten!AL125)=Bemessung!$C$26,ABS(Daten!AL120),IF(ABS(Daten!AO125)=Bemessung!$C$26,ABS(Daten!AO120),IF(ABS(Daten!AR125)=Bemessung!$C$26,ABS(Daten!AR120),IF(ABS(Daten!AU125)=Bemessung!$C$26,ABS(Daten!AU120),IF(ABS(Daten!AX125)=Bemessung!$C$26,ABS(Daten!AX120),IF(ABS(Daten!BA125)=Bemessung!$C$26,ABS(Daten!BA120),IF(ABS(Daten!BD125)=Bemessung!$C$26,ABS(Daten!BD120),IF(ABS(Daten!BG125)=Bemessung!$C$26,ABS(Daten!BG120),IF(ABS(Daten!BJ125)=Bemessung!$C$26,ABS(Daten!BJ120),IF(ABS(Daten!BM125)=Bemessung!$C$26,ABS(Daten!BM120),IF(ABS(Daten!BP125)=Bemessung!$C$26,ABS(Daten!BP120),IF(ABS(Daten!BS125)=Bemessung!$C$26,ABS(Daten!BS120),IF(ABS(Daten!BV125)=Bemessung!$C$26,ABS(Daten!BV120),IF(ABS(Daten!BY125)=Bemessung!$C$26,ABS(Daten!BY120),IF(ABS(Daten!CB125)=Bemessung!$C$26,ABS(Daten!CB120),""))))))))))))))))))))))))))</f>
        <v/>
      </c>
      <c r="C122" s="65" t="str">
        <f>IF(D125="","",IF(ABS(H125)=Bemessung!$C$26,1,IF(ABS(Daten!K125)=Bemessung!$C$26,2,IF(ABS(Daten!N125)=Bemessung!$C$26,3,IF(ABS(Daten!Q125)=Bemessung!$C$26,4,IF(ABS(Daten!T125)=Bemessung!$C$26,5,IF(ABS(Daten!W125)=Bemessung!$C$26,6,IF(ABS(Daten!Z125)=Bemessung!$C$26,7,IF(ABS(Daten!AC125)=Bemessung!$C$26,8,IF(ABS(Daten!AF125)=Bemessung!$C$26,9,IF(ABS(Daten!AI125)=Bemessung!$C$26,10,IF(ABS(Daten!AL125)=Bemessung!$C$26,11,IF(ABS(Daten!AO125)=Bemessung!$C$26,12,IF(ABS(Daten!AR125)=Bemessung!$C$26,13,IF(ABS(Daten!AU125)=Bemessung!$C$26,14,IF(ABS(Daten!AX125)=Bemessung!$C$26,15,IF(ABS(Daten!BA125)=Bemessung!$C$26,16,IF(ABS(Daten!BD125)=Bemessung!$C$26,17,IF(ABS(Daten!BG125)=Bemessung!$C$26,18,IF(ABS(Daten!BJ125)=Bemessung!$C$26,19,IF(ABS(Daten!BM125)=Bemessung!$C$26,20,IF(ABS(Daten!BP125)=Bemessung!$C$26,21,IF(ABS(Daten!BS125)=Bemessung!$C$26,22,IF(ABS(Daten!BV125)=Bemessung!$C$26,23,IF(ABS(Daten!BY125)=Bemessung!$C$26,24,IF(ABS(Daten!CB125)=Bemessung!$C$26,25,""))))))))))))))))))))))))))</f>
        <v/>
      </c>
      <c r="D122" s="3" t="s">
        <v>103</v>
      </c>
      <c r="E122" s="6">
        <f>E120-$F$27</f>
        <v>0</v>
      </c>
      <c r="F122" s="55" t="s">
        <v>101</v>
      </c>
      <c r="G122" s="41">
        <v>0</v>
      </c>
      <c r="H122" s="6">
        <f>IF(H$82&gt;0,I122,G122)</f>
        <v>6</v>
      </c>
      <c r="I122" s="6">
        <f>IF(E120=0,0,IF(I$81=L_T,0,4*I$83/H$80))</f>
        <v>6</v>
      </c>
      <c r="J122" s="56">
        <f>IF($E120=0,0,IF(J$81=L_T,0,-(4*J$83/K$80+2*L$83/K$80)))</f>
        <v>-2.9333333333333331</v>
      </c>
      <c r="K122" s="6">
        <f>IF(K$82&gt;0,L122,J122)</f>
        <v>2.2666666666666666</v>
      </c>
      <c r="L122" s="6">
        <f>IF($E120=0,0,IF(L$81=L_T,0,2*J$83/K$80+4*L$83/K$80))</f>
        <v>2.2666666666666666</v>
      </c>
      <c r="M122" s="56">
        <f>IF($E120=0,0,IF(M$81=L_T,0,-(4*M$83/N$80+2*O$83/N$80)))</f>
        <v>-0.93333333333333335</v>
      </c>
      <c r="N122" s="6">
        <f>IF(N$82&gt;0,O122,M122)</f>
        <v>0.26666666666666666</v>
      </c>
      <c r="O122" s="6">
        <f>IF($E120=0,0,IF(O$81=L_T,0,2*M$83/N$80+4*O$83/N$80))</f>
        <v>0.26666666666666666</v>
      </c>
      <c r="P122" s="56">
        <f>IF($E120=0,0,IF(P$81=L_T,0,-(4*P$83/Q$80+2*R$83/Q$80)))</f>
        <v>1.0666666666666667</v>
      </c>
      <c r="Q122" s="6">
        <f>IF(Q$82&gt;0,R122,P122)</f>
        <v>1.0666666666666667</v>
      </c>
      <c r="R122" s="6">
        <f>IF($E120=0,0,IF(R$81=L_T,0,2*P$83/Q$80+4*R$83/Q$80))</f>
        <v>-1.7333333333333334</v>
      </c>
      <c r="S122" s="56">
        <f>IF($E120=0,0,IF(S$81=L_T,0,-(4*S$83/T$80+2*U$83/T$80)))</f>
        <v>1.6</v>
      </c>
      <c r="T122" s="6">
        <f>IF(T$82&gt;0,U122,S122)</f>
        <v>1.6</v>
      </c>
      <c r="U122" s="6">
        <f>IF($E120=0,0,IF(U$81=L_T,0,2*S$83/T$80+4*U$83/T$80))</f>
        <v>0</v>
      </c>
      <c r="V122" s="56">
        <f>IF($E120=0,0,IF(V$81=L_T,0,-(4*V$83/W$80+2*X$83/W$80)))</f>
        <v>0</v>
      </c>
      <c r="W122" s="6">
        <f>IF(W$82&gt;0,X122,V122)</f>
        <v>0</v>
      </c>
      <c r="X122" s="6">
        <f>IF($E120=0,0,IF(X$81=L_T,0,2*V$83/W$80+4*X$83/W$80))</f>
        <v>0</v>
      </c>
      <c r="Y122" s="56">
        <f>IF($E120=0,0,IF(Y$81=L_T,0,-(4*Y$83/Z$80+2*AA$83/Z$80)))</f>
        <v>0</v>
      </c>
      <c r="Z122" s="6">
        <f>IF(Z$82&gt;0,AA122,Y122)</f>
        <v>0</v>
      </c>
      <c r="AA122" s="6">
        <f>IF($E120=0,0,IF(AA$81=L_T,0,2*Y$83/Z$80+4*AA$83/Z$80))</f>
        <v>0</v>
      </c>
      <c r="AB122" s="56">
        <f>IF($E120=0,0,IF(AB$81=L_T,0,-(4*AB$83/AC$80+2*AD$83/AC$80)))</f>
        <v>0</v>
      </c>
      <c r="AC122" s="6">
        <f>IF(AC$82&gt;0,AD122,AB122)</f>
        <v>0</v>
      </c>
      <c r="AD122" s="6">
        <f>IF($E120=0,0,IF(AD$81=L_T,0,2*AB$83/AC$80+4*AD$83/AC$80))</f>
        <v>0</v>
      </c>
      <c r="AE122" s="56">
        <f>IF($E120=0,0,IF(AE$81=L_T,0,-(4*AE$83/AF$80+2*AG$83/AF$80)))</f>
        <v>0</v>
      </c>
      <c r="AF122" s="6">
        <f>IF(AF$82&gt;0,AG122,AE122)</f>
        <v>0</v>
      </c>
      <c r="AG122" s="6">
        <f>IF($E120=0,0,IF(AG$81=L_T,0,2*AE$83/AF$80+4*AG$83/AF$80))</f>
        <v>0</v>
      </c>
      <c r="AH122" s="56">
        <f>IF($E120=0,0,IF(AH$81=L_T,0,-(4*AH$83/AI$80+2*AJ$83/AI$80)))</f>
        <v>0</v>
      </c>
      <c r="AI122" s="6">
        <f>IF(AI$82&gt;0,AJ122,AH122)</f>
        <v>0</v>
      </c>
      <c r="AJ122" s="6">
        <f>IF($E120=0,0,IF(AJ$81=L_T,0,2*AH$83/AI$80+4*AJ$83/AI$80))</f>
        <v>0</v>
      </c>
      <c r="AK122" s="56">
        <f>IF($E120=0,0,IF(AK$81=L_T,0,-(4*AK$83/AL$80+2*AM$83/AL$80)))</f>
        <v>0</v>
      </c>
      <c r="AL122" s="6">
        <f>IF(AL$82&gt;0,AM122,AK122)</f>
        <v>0</v>
      </c>
      <c r="AM122" s="6">
        <f>IF($E120=0,0,IF(AM$81=L_T,0,2*AK$83/AL$80+4*AM$83/AL$80))</f>
        <v>0</v>
      </c>
      <c r="AN122" s="56">
        <f>IF($E120=0,0,IF(AN$81=L_T,0,-(4*AN$83/AO$80+2*AP$83/AO$80)))</f>
        <v>0</v>
      </c>
      <c r="AO122" s="6">
        <f>IF(AO$82&gt;0,AP122,AN122)</f>
        <v>0</v>
      </c>
      <c r="AP122" s="6">
        <f>IF($E120=0,0,IF(AP$81=L_T,0,2*AN$83/AO$80+4*AP$83/AO$80))</f>
        <v>0</v>
      </c>
      <c r="AQ122" s="56">
        <f>IF($E120=0,0,IF(AQ$81=L_T,0,-(4*AQ$83/AR$80+2*AS$83/AR$80)))</f>
        <v>0</v>
      </c>
      <c r="AR122" s="6">
        <f>IF(AR$82&gt;0,AS122,AQ122)</f>
        <v>0</v>
      </c>
      <c r="AS122" s="6">
        <f>IF($E120=0,0,IF(AS$81=L_T,0,2*AQ$83/AR$80+4*AS$83/AR$80))</f>
        <v>0</v>
      </c>
      <c r="AT122" s="56">
        <f>IF($E120=0,0,IF(AT$81=L_T,0,-(4*AT$83/AU$80+2*AV$83/AU$80)))</f>
        <v>0</v>
      </c>
      <c r="AU122" s="6">
        <f>IF(AU$82&gt;0,AV122,AT122)</f>
        <v>0</v>
      </c>
      <c r="AV122" s="6">
        <f>IF($E120=0,0,IF(AV$81=L_T,0,2*AT$83/AU$80+4*AV$83/AU$80))</f>
        <v>0</v>
      </c>
      <c r="AW122" s="56">
        <f>IF($E120=0,0,IF(AW$81=L_T,0,-(4*AW$83/AX$80+2*AY$83/AX$80)))</f>
        <v>0</v>
      </c>
      <c r="AX122" s="6">
        <f>IF(AX$82&gt;0,AY122,AW122)</f>
        <v>0</v>
      </c>
      <c r="AY122" s="6">
        <f>IF($E120=0,0,IF(AY$81=L_T,0,2*AW$83/AX$80+4*AY$83/AX$80))</f>
        <v>0</v>
      </c>
      <c r="AZ122" s="56">
        <f>IF($E120=0,0,IF(AZ$81=L_T,0,-(4*AZ$83/BA$80+2*BB$83/BA$80)))</f>
        <v>0</v>
      </c>
      <c r="BA122" s="6">
        <f>IF(BA$82&gt;0,BB122,AZ122)</f>
        <v>0</v>
      </c>
      <c r="BB122" s="6">
        <f>IF($E120=0,0,IF(BB$81=L_T,0,2*AZ$83/BA$80+4*BB$83/BA$80))</f>
        <v>0</v>
      </c>
      <c r="BC122" s="56">
        <f>IF($E120=0,0,IF(BC$81=L_T,0,-(4*BC$83/BD$80+2*BE$83/BD$80)))</f>
        <v>0</v>
      </c>
      <c r="BD122" s="6">
        <f>IF(BD$82&gt;0,BE122,BC122)</f>
        <v>0</v>
      </c>
      <c r="BE122" s="6">
        <f>IF($E120=0,0,IF(BE$81=L_T,0,2*BC$83/BD$80+4*BE$83/BD$80))</f>
        <v>0</v>
      </c>
      <c r="BF122" s="56">
        <f>IF($E120=0,0,IF(BF$81=L_T,0,-(4*BF$83/BG$80+2*BH$83/BG$80)))</f>
        <v>0</v>
      </c>
      <c r="BG122" s="6">
        <f>IF(BG$82&gt;0,BH122,BF122)</f>
        <v>0</v>
      </c>
      <c r="BH122" s="6">
        <f>IF($E120=0,0,IF(BH$81=L_T,0,2*BF$83/BG$80+4*BH$83/BG$80))</f>
        <v>0</v>
      </c>
      <c r="BI122" s="56">
        <f>IF($E120=0,0,IF(BI$81=L_T,0,-(4*BI$83/BJ$80+2*BK$83/BJ$80)))</f>
        <v>0</v>
      </c>
      <c r="BJ122" s="6">
        <f>IF(BJ$82&gt;0,BK122,BI122)</f>
        <v>0</v>
      </c>
      <c r="BK122" s="6">
        <f>IF($E120=0,0,IF(BK$81=L_T,0,2*BI$83/BJ$80+4*BK$83/BJ$80))</f>
        <v>0</v>
      </c>
      <c r="BL122" s="56">
        <f>IF($E120=0,0,IF(BL$81=L_T,0,-(4*BL$83/BM$80+2*BN$83/BM$80)))</f>
        <v>0</v>
      </c>
      <c r="BM122" s="6">
        <f>IF(BM$82&gt;0,BN122,BL122)</f>
        <v>0</v>
      </c>
      <c r="BN122" s="6">
        <f>IF($E120=0,0,IF(BN$81=L_T,0,2*BL$83/BM$80+4*BN$83/BM$80))</f>
        <v>0</v>
      </c>
      <c r="BO122" s="56">
        <f>IF($E120=0,0,IF(BO$81=L_T,0,-(4*BO$83/BP$80+2*BQ$83/BP$80)))</f>
        <v>0</v>
      </c>
      <c r="BP122" s="6">
        <f>IF(BP$82&gt;0,BQ122,BO122)</f>
        <v>0</v>
      </c>
      <c r="BQ122" s="6">
        <f>IF($E120=0,0,IF(BQ$81=L_T,0,2*BO$83/BP$80+4*BQ$83/BP$80))</f>
        <v>0</v>
      </c>
      <c r="BR122" s="56">
        <f>IF($E120=0,0,IF(BR$81=L_T,0,-(4*BR$83/BS$80+2*BT$83/BS$80)))</f>
        <v>0</v>
      </c>
      <c r="BS122" s="6">
        <f>IF(BS$82&gt;0,BT122,BR122)</f>
        <v>0</v>
      </c>
      <c r="BT122" s="6">
        <f>IF($E120=0,0,IF(BT$81=L_T,0,2*BR$83/BS$80+4*BT$83/BS$80))</f>
        <v>0</v>
      </c>
      <c r="BU122" s="56">
        <f>IF($E120=0,0,IF(BU$81=L_T,0,-(4*BU$83/BV$80+2*BW$83/BV$80)))</f>
        <v>0</v>
      </c>
      <c r="BV122" s="6">
        <f>IF(BV$82&gt;0,BW122,BU122)</f>
        <v>0</v>
      </c>
      <c r="BW122" s="6">
        <f>IF($E120=0,0,IF(BW$81=L_T,0,2*BU$83/BV$80+4*BW$83/BV$80))</f>
        <v>0</v>
      </c>
      <c r="BX122" s="56">
        <f>IF($E120=0,0,IF(BX$81=L_T,0,-(4*BX$83/BY$80+2*BZ$83/BY$80)))</f>
        <v>0</v>
      </c>
      <c r="BY122" s="6">
        <f>IF(BY$82&gt;0,BZ122,BX122)</f>
        <v>0</v>
      </c>
      <c r="BZ122" s="6">
        <f>IF($E120=0,0,IF(BZ$81=L_T,0,2*BX$83/BY$80+4*BZ$83/BY$80))</f>
        <v>0</v>
      </c>
      <c r="CA122" s="56">
        <f>IF($E120=0,0,IF(CA$81=L_T,0,-(4*CA$83/CB$80+2*CC$83/CB$80)))</f>
        <v>0</v>
      </c>
      <c r="CB122" s="6">
        <f>IF(CB$82&gt;0,CC122,CA122)</f>
        <v>0</v>
      </c>
      <c r="CC122" s="6">
        <f>IF($E120=0,0,IF(CC$81=L_T,0,2*CA$83/CB$80+4*CC$83/CB$80))</f>
        <v>0</v>
      </c>
    </row>
    <row r="123" spans="1:81">
      <c r="A123" s="41" t="s">
        <v>224</v>
      </c>
      <c r="B123" s="6" t="str">
        <f>IF(D125="","",IF(ABS(H125)=Bemessung!$C$26,ABS(Daten!H122),IF(ABS(Daten!K125)=Bemessung!$C$26,ABS(Daten!K122),IF(ABS(Daten!N125)=Bemessung!$C$26,ABS(Daten!N122),IF(ABS(Daten!Q125)=Bemessung!$C$26,ABS(Daten!Q122),IF(ABS(Daten!T125)=Bemessung!$C$26,ABS(Daten!T122),IF(ABS(Daten!W125)=Bemessung!$C$26,ABS(Daten!W122),IF(ABS(Daten!Z125)=Bemessung!$C$26,ABS(Daten!Z122),IF(ABS(Daten!AC125)=Bemessung!$C$26,ABS(Daten!AC122),IF(ABS(Daten!AF125)=Bemessung!$C$26,ABS(Daten!AF122),IF(ABS(Daten!AI125)=Bemessung!$C$26,ABS(Daten!AI122),IF(ABS(Daten!AL125)=Bemessung!$C$26,ABS(Daten!AL122),IF(ABS(Daten!AO125)=Bemessung!$C$26,ABS(Daten!AO122),IF(ABS(Daten!AR125)=Bemessung!$C$26,ABS(Daten!AR122),IF(ABS(Daten!AU125)=Bemessung!$C$26,ABS(Daten!AU122),IF(ABS(Daten!AX125)=Bemessung!$C$26,ABS(Daten!AX122),IF(ABS(Daten!BA125)=Bemessung!$C$26,ABS(Daten!BA122),IF(ABS(Daten!BD125)=Bemessung!$C$26,ABS(Daten!BD122),IF(ABS(Daten!BG125)=Bemessung!$C$26,ABS(Daten!BG122),IF(ABS(Daten!BJ125)=Bemessung!$C$26,ABS(Daten!BJ122),IF(ABS(Daten!BM125)=Bemessung!$C$26,ABS(Daten!BM122),IF(ABS(Daten!BP125)=Bemessung!$C$26,ABS(Daten!BP122),IF(ABS(Daten!BS125)=Bemessung!$C$26,ABS(Daten!BS122),IF(ABS(Daten!BV125)=Bemessung!$C$26,ABS(Daten!BV122),IF(ABS(Daten!BY125)=Bemessung!$C$26,ABS(Daten!BY122),IF(ABS(Daten!CB125)=Bemessung!$C$26,ABS(Daten!CB122),""))))))))))))))))))))))))))</f>
        <v/>
      </c>
      <c r="C123" s="28"/>
      <c r="D123" s="3"/>
      <c r="E123" s="6"/>
      <c r="F123" s="55" t="s">
        <v>180</v>
      </c>
      <c r="G123" s="41"/>
      <c r="H123" s="6">
        <f>IF(Bh="nein",ABS(H119),ABS(I119))</f>
        <v>1.4999999999999998</v>
      </c>
      <c r="I123" s="6"/>
      <c r="J123" s="56"/>
      <c r="K123" s="6">
        <f>IF(Bh="nein",ABS(K119),ABS(L119))</f>
        <v>1.4999999999999998</v>
      </c>
      <c r="L123" s="6"/>
      <c r="M123" s="56"/>
      <c r="N123" s="6">
        <f>IF(Bh="nein",ABS(N119),ABS(O119))</f>
        <v>1.4999999999999998</v>
      </c>
      <c r="O123" s="6"/>
      <c r="P123" s="56"/>
      <c r="Q123" s="6">
        <f>IF(Bh="nein",ABS(Q119),ABS(R119))</f>
        <v>1.4999999999999998</v>
      </c>
      <c r="R123" s="6"/>
      <c r="S123" s="56"/>
      <c r="T123" s="6">
        <f>IF(Bh="nein",ABS(T119),ABS(U119))</f>
        <v>1.4999999999999998</v>
      </c>
      <c r="U123" s="6"/>
      <c r="V123" s="56"/>
      <c r="W123" s="6">
        <f>IF(Bh="nein",ABS(W119),ABS(X119))</f>
        <v>0</v>
      </c>
      <c r="X123" s="6"/>
      <c r="Y123" s="56"/>
      <c r="Z123" s="6">
        <f>IF(Bh="nein",ABS(Z119),ABS(AA119))</f>
        <v>0</v>
      </c>
      <c r="AA123" s="6"/>
      <c r="AB123" s="56"/>
      <c r="AC123" s="6">
        <f>IF(Bh="nein",ABS(AC119),ABS(AD119))</f>
        <v>0</v>
      </c>
      <c r="AD123" s="6"/>
      <c r="AE123" s="56"/>
      <c r="AF123" s="6">
        <f>IF(Bh="nein",ABS(AF119),ABS(AG119))</f>
        <v>0</v>
      </c>
      <c r="AG123" s="6"/>
      <c r="AH123" s="56"/>
      <c r="AI123" s="6">
        <f>IF(Bh="nein",ABS(AI119),ABS(AJ119))</f>
        <v>0</v>
      </c>
      <c r="AJ123" s="6"/>
      <c r="AK123" s="56"/>
      <c r="AL123" s="6">
        <f>IF(Bh="nein",ABS(AL119),ABS(AM119))</f>
        <v>0</v>
      </c>
      <c r="AM123" s="6"/>
      <c r="AN123" s="56"/>
      <c r="AO123" s="6">
        <f>IF(Bh="nein",ABS(AO119),ABS(AP119))</f>
        <v>0</v>
      </c>
      <c r="AP123" s="6"/>
      <c r="AQ123" s="56"/>
      <c r="AR123" s="6">
        <f>IF(Bh="nein",ABS(AR119),ABS(AS119))</f>
        <v>0</v>
      </c>
      <c r="AS123" s="6"/>
      <c r="AT123" s="56"/>
      <c r="AU123" s="6">
        <f>IF(Bh="nein",ABS(AU119),ABS(AV119))</f>
        <v>0</v>
      </c>
      <c r="AV123" s="6"/>
      <c r="AW123" s="56"/>
      <c r="AX123" s="6">
        <f>IF(Bh="nein",ABS(AX119),ABS(AY119))</f>
        <v>0</v>
      </c>
      <c r="AY123" s="6"/>
      <c r="AZ123" s="56"/>
      <c r="BA123" s="6">
        <f>IF(Bh="nein",ABS(BA119),ABS(BB119))</f>
        <v>0</v>
      </c>
      <c r="BB123" s="6"/>
      <c r="BC123" s="56"/>
      <c r="BD123" s="6">
        <f>IF(Bh="nein",ABS(BD119),ABS(BE119))</f>
        <v>0</v>
      </c>
      <c r="BE123" s="6"/>
      <c r="BF123" s="56"/>
      <c r="BG123" s="6">
        <f>IF(Bh="nein",ABS(BG119),ABS(BH119))</f>
        <v>0</v>
      </c>
      <c r="BH123" s="6"/>
      <c r="BI123" s="56"/>
      <c r="BJ123" s="6">
        <f>IF(Bh="nein",ABS(BJ119),ABS(BK119))</f>
        <v>0</v>
      </c>
      <c r="BK123" s="6"/>
      <c r="BL123" s="56"/>
      <c r="BM123" s="6">
        <f>IF(Bh="nein",ABS(BM119),ABS(BN119))</f>
        <v>0</v>
      </c>
      <c r="BN123" s="6"/>
      <c r="BO123" s="56"/>
      <c r="BP123" s="6">
        <f>IF(Bh="nein",ABS(BP119),ABS(BQ119))</f>
        <v>0</v>
      </c>
      <c r="BQ123" s="6"/>
      <c r="BR123" s="56"/>
      <c r="BS123" s="6">
        <f>IF(Bh="nein",ABS(BS119),ABS(BT119))</f>
        <v>0</v>
      </c>
      <c r="BT123" s="6"/>
      <c r="BU123" s="56"/>
      <c r="BV123" s="6">
        <f>IF(Bh="nein",ABS(BV119),ABS(BW119))</f>
        <v>0</v>
      </c>
      <c r="BW123" s="6"/>
      <c r="BX123" s="56"/>
      <c r="BY123" s="6">
        <f>IF(Bh="nein",ABS(BY119),ABS(BZ119))</f>
        <v>0</v>
      </c>
      <c r="BZ123" s="6"/>
      <c r="CA123" s="56"/>
      <c r="CB123" s="6">
        <f>IF(Bh="nein",ABS(CB119),ABS(CC119))</f>
        <v>0</v>
      </c>
      <c r="CC123" s="6"/>
    </row>
    <row r="124" spans="1:81">
      <c r="A124" s="41" t="s">
        <v>225</v>
      </c>
      <c r="B124" s="6" t="str">
        <f>IF(D125="","",IF(ABS(H125)=Bemessung!$C$26,ABS(Daten!H121),IF(ABS(Daten!K125)=Bemessung!$C$26,ABS(Daten!K121),IF(ABS(Daten!N125)=Bemessung!$C$26,ABS(Daten!N121),IF(ABS(Daten!Q125)=Bemessung!$C$26,ABS(Daten!Q121),IF(ABS(Daten!T125)=Bemessung!$C$26,ABS(Daten!T121),IF(ABS(Daten!W125)=Bemessung!$C$26,ABS(Daten!W121),IF(ABS(Daten!Z125)=Bemessung!$C$26,ABS(Daten!Z121),IF(ABS(Daten!AC125)=Bemessung!$C$26,ABS(Daten!AC121),IF(ABS(Daten!AF125)=Bemessung!$C$26,ABS(Daten!AF121),IF(ABS(Daten!AI125)=Bemessung!$C$26,ABS(Daten!AI121),IF(ABS(Daten!AL125)=Bemessung!$C$26,ABS(Daten!AL121),IF(ABS(Daten!AO125)=Bemessung!$C$26,ABS(Daten!AO121),IF(ABS(Daten!AR125)=Bemessung!$C$26,ABS(Daten!AR121),IF(ABS(Daten!AU125)=Bemessung!$C$26,ABS(Daten!AU121),IF(ABS(Daten!AX125)=Bemessung!$C$26,ABS(Daten!AX121),IF(ABS(Daten!BA125)=Bemessung!$C$26,ABS(Daten!BA121),IF(ABS(Daten!BD125)=Bemessung!$C$26,ABS(Daten!BD121),IF(ABS(Daten!BG125)=Bemessung!$C$26,ABS(Daten!BG121),IF(ABS(Daten!BJ125)=Bemessung!$C$26,ABS(Daten!BJ121),IF(ABS(Daten!BM125)=Bemessung!$C$26,ABS(Daten!BM121),IF(ABS(Daten!BP125)=Bemessung!$C$26,ABS(Daten!BP121),IF(ABS(Daten!BS125)=Bemessung!$C$26,ABS(Daten!BS121),IF(ABS(Daten!BV125)=Bemessung!$C$26,ABS(Daten!BV121),IF(ABS(Daten!BY125)=Bemessung!$C$26,ABS(Daten!BY121),IF(ABS(Daten!CB125)=Bemessung!$C$26,ABS(Daten!CB121),""))))))))))))))))))))))))))</f>
        <v/>
      </c>
      <c r="C124" s="28"/>
      <c r="D124" s="3"/>
      <c r="E124" s="6"/>
      <c r="F124" s="57" t="s">
        <v>181</v>
      </c>
      <c r="G124" s="34"/>
      <c r="H124" s="19">
        <f>IF($D119&lt;=nHP,H$82/H_T,0)</f>
        <v>4.2105263157894735</v>
      </c>
      <c r="I124" s="26"/>
      <c r="J124" s="34"/>
      <c r="K124" s="19">
        <f>IF($D119&lt;=nHP,K$82/H_T,0)</f>
        <v>2.736842105263158</v>
      </c>
      <c r="L124" s="26"/>
      <c r="M124" s="34"/>
      <c r="N124" s="19">
        <f>IF($D119&lt;=nHP,N$82/H_T,0)</f>
        <v>0.63157894736842102</v>
      </c>
      <c r="O124" s="26"/>
      <c r="P124" s="34"/>
      <c r="Q124" s="19">
        <f>IF($D119&lt;=nHP,Q$82/H_T,0)</f>
        <v>-1.4736842105263157</v>
      </c>
      <c r="R124" s="26"/>
      <c r="S124" s="34"/>
      <c r="T124" s="19">
        <f>IF($D119&lt;=nHP,T$82/H_T,0)</f>
        <v>-3.5789473684210527</v>
      </c>
      <c r="U124" s="26"/>
      <c r="V124" s="34"/>
      <c r="W124" s="19">
        <f>IF($D119&lt;=nHP,W$82/H_T,0)</f>
        <v>0</v>
      </c>
      <c r="X124" s="26"/>
      <c r="Y124" s="34"/>
      <c r="Z124" s="19">
        <f>IF($D119&lt;=nHP,Z$82/H_T,0)</f>
        <v>0</v>
      </c>
      <c r="AA124" s="26"/>
      <c r="AB124" s="34"/>
      <c r="AC124" s="19">
        <f>IF($D119&lt;=nHP,AC$82/H_T,0)</f>
        <v>0</v>
      </c>
      <c r="AD124" s="26"/>
      <c r="AE124" s="34"/>
      <c r="AF124" s="19">
        <f>IF($D119&lt;=nHP,AF$82/H_T,0)</f>
        <v>0</v>
      </c>
      <c r="AG124" s="26"/>
      <c r="AH124" s="34"/>
      <c r="AI124" s="19">
        <f>IF($D119&lt;=nHP,AI$82/H_T,0)</f>
        <v>0</v>
      </c>
      <c r="AJ124" s="26"/>
      <c r="AK124" s="34"/>
      <c r="AL124" s="19">
        <f>IF($D119&lt;=nHP,AL$82/H_T,0)</f>
        <v>0</v>
      </c>
      <c r="AM124" s="26"/>
      <c r="AN124" s="34"/>
      <c r="AO124" s="19">
        <f>IF($D119&lt;=nHP,AO$82/H_T,0)</f>
        <v>0</v>
      </c>
      <c r="AP124" s="26"/>
      <c r="AQ124" s="34"/>
      <c r="AR124" s="19">
        <f>IF($D119&lt;=nHP,AR$82/H_T,0)</f>
        <v>0</v>
      </c>
      <c r="AS124" s="26"/>
      <c r="AT124" s="34"/>
      <c r="AU124" s="19">
        <f>IF($D119&lt;=nHP,AU$82/H_T,0)</f>
        <v>0</v>
      </c>
      <c r="AV124" s="26"/>
      <c r="AW124" s="34"/>
      <c r="AX124" s="19">
        <f>IF($D119&lt;=nHP,AX$82/H_T,0)</f>
        <v>0</v>
      </c>
      <c r="AY124" s="26"/>
      <c r="AZ124" s="34"/>
      <c r="BA124" s="19">
        <f>IF($D119&lt;=nHP,BA$82/H_T,0)</f>
        <v>0</v>
      </c>
      <c r="BB124" s="26"/>
      <c r="BC124" s="34"/>
      <c r="BD124" s="19">
        <f>IF($D119&lt;=nHP,BD$82/H_T,0)</f>
        <v>0</v>
      </c>
      <c r="BE124" s="26"/>
      <c r="BF124" s="34"/>
      <c r="BG124" s="19">
        <f>IF($D119&lt;=nHP,BG$82/H_T,0)</f>
        <v>0</v>
      </c>
      <c r="BH124" s="26"/>
      <c r="BI124" s="34"/>
      <c r="BJ124" s="19">
        <f>IF($D119&lt;=nHP,BJ$82/H_T,0)</f>
        <v>0</v>
      </c>
      <c r="BK124" s="26"/>
      <c r="BL124" s="34"/>
      <c r="BM124" s="19">
        <f>IF($D119&lt;=nHP,BM$82/H_T,0)</f>
        <v>0</v>
      </c>
      <c r="BN124" s="26"/>
      <c r="BO124" s="34"/>
      <c r="BP124" s="19">
        <f>IF($D119&lt;=nHP,BP$82/H_T,0)</f>
        <v>0</v>
      </c>
      <c r="BQ124" s="26"/>
      <c r="BR124" s="34"/>
      <c r="BS124" s="19">
        <f>IF($D119&lt;=nHP,BS$82/H_T,0)</f>
        <v>0</v>
      </c>
      <c r="BT124" s="26"/>
      <c r="BU124" s="34"/>
      <c r="BV124" s="19">
        <f>IF($D119&lt;=nHP,BV$82/H_T,0)</f>
        <v>0</v>
      </c>
      <c r="BW124" s="26"/>
      <c r="BX124" s="34"/>
      <c r="BY124" s="19">
        <f>IF($D119&lt;=nHP,BY$82/H_T,0)</f>
        <v>0</v>
      </c>
      <c r="BZ124" s="26"/>
      <c r="CA124" s="34"/>
      <c r="CB124" s="19">
        <f>IF($D119&lt;=nHP,CB$82/H_T,0)</f>
        <v>0</v>
      </c>
      <c r="CC124" s="26"/>
    </row>
    <row r="125" spans="1:81">
      <c r="A125" s="41"/>
      <c r="C125" s="28"/>
      <c r="D125" s="58" t="str">
        <f>IF(OR(ABS(H125)=Bemessung!$C$26,ABS(K125)=Bemessung!$C$26,ABS(N125)=Bemessung!$C$26,ABS(Daten!Q125)=Bemessung!$C$26,ABS(Daten!T125)=Bemessung!$C$26,ABS(Daten!W125)=Bemessung!$C$26,ABS(Daten!Z125)=Bemessung!$C$26,ABS(Daten!AC125)=Bemessung!$C$26,ABS(Daten!AF125)=Bemessung!$C$26,ABS(Daten!AI125)=Bemessung!$C$26,ABS(Daten!AL125)=Bemessung!$C$26,ABS(Daten!AO125)=Bemessung!$C$26,ABS(Daten!AR125)=Bemessung!$C$26,ABS(Daten!AU125)=Bemessung!$C$26,ABS(Daten!AX125)=Bemessung!$C$26,ABS(Daten!BA125)=Bemessung!$C$26,ABS(Daten!BD125)=Bemessung!$C$26,ABS(Daten!BG125)=Bemessung!$C$26,ABS(Daten!BJ125)=Bemessung!$C$26,ABS(Daten!BM125)=Bemessung!$C$26,ABS(Daten!BP125)=Bemessung!$C$26,ABS(Daten!BS125)=Bemessung!$C$26,ABS(Daten!BV125)=Bemessung!$C$26,ABS(Daten!BY125)=Bemessung!$C$26,ABS(Daten!CB125)=Bemessung!$C$26),D119,"")</f>
        <v/>
      </c>
      <c r="E125" s="6"/>
      <c r="F125" s="57" t="s">
        <v>182</v>
      </c>
      <c r="G125" s="34"/>
      <c r="H125" s="19">
        <f>IF(H$82&gt;0,SQRT((H120+I122)^2+H121^2),-SQRT((H120+G122)^2+H121^2))</f>
        <v>7.7004604675787016</v>
      </c>
      <c r="I125" s="26"/>
      <c r="J125" s="34"/>
      <c r="K125" s="19">
        <f>IF(K$82&gt;0,SQRT((K120+L122)^2+K121^2),-SQRT((K120+J122)^2+K121^2))</f>
        <v>3.8543859649122805</v>
      </c>
      <c r="L125" s="26"/>
      <c r="M125" s="34"/>
      <c r="N125" s="19">
        <f>IF(N$82&gt;0,SQRT((N120+O122)^2+N121^2),-SQRT((N120+M122)^2+N121^2))</f>
        <v>0.95327754261458841</v>
      </c>
      <c r="O125" s="26"/>
      <c r="P125" s="34"/>
      <c r="Q125" s="19">
        <f>IF(Q$82&gt;0,SQRT((Q120+R122)^2+Q121^2),-SQRT((Q120+P122)^2+Q121^2))</f>
        <v>-2.1128292404261528</v>
      </c>
      <c r="R125" s="26"/>
      <c r="S125" s="34"/>
      <c r="T125" s="19">
        <f>IF(T$82&gt;0,SQRT((T120+U122)^2+T121^2),-SQRT((T120+S122)^2+T121^2))</f>
        <v>-4.1231761686170438</v>
      </c>
      <c r="U125" s="26"/>
      <c r="V125" s="34"/>
      <c r="W125" s="19">
        <f>IF(W$82&gt;0,SQRT((W120+X122)^2+W121^2),-SQRT((W120+V122)^2+W121^2))</f>
        <v>0</v>
      </c>
      <c r="X125" s="26"/>
      <c r="Y125" s="34"/>
      <c r="Z125" s="19">
        <f>IF(Z$82&gt;0,SQRT((Z120+AA122)^2+Z121^2),-SQRT((Z120+Y122)^2+Z121^2))</f>
        <v>0</v>
      </c>
      <c r="AA125" s="26"/>
      <c r="AB125" s="34"/>
      <c r="AC125" s="19">
        <f>IF(AC$82&gt;0,SQRT((AC120+AD122)^2+AC121^2),-SQRT((AC120+AB122)^2+AC121^2))</f>
        <v>0</v>
      </c>
      <c r="AD125" s="26"/>
      <c r="AE125" s="34"/>
      <c r="AF125" s="19">
        <f>IF(AF$82&gt;0,SQRT((AF120+AG122)^2+AF121^2),-SQRT((AF120+AE122)^2+AF121^2))</f>
        <v>0</v>
      </c>
      <c r="AG125" s="26"/>
      <c r="AH125" s="34"/>
      <c r="AI125" s="19">
        <f>IF(AI$82&gt;0,SQRT((AI120+AJ122)^2+AI121^2),-SQRT((AI120+AH122)^2+AI121^2))</f>
        <v>0</v>
      </c>
      <c r="AJ125" s="26"/>
      <c r="AK125" s="34"/>
      <c r="AL125" s="19">
        <f>IF(AL$82&gt;0,SQRT((AL120+AM122)^2+AL121^2),-SQRT((AL120+AK122)^2+AL121^2))</f>
        <v>0</v>
      </c>
      <c r="AM125" s="26"/>
      <c r="AN125" s="34"/>
      <c r="AO125" s="19">
        <f>IF(AO$82&gt;0,SQRT((AO120+AP122)^2+AO121^2),-SQRT((AO120+AN122)^2+AO121^2))</f>
        <v>0</v>
      </c>
      <c r="AP125" s="26"/>
      <c r="AQ125" s="34"/>
      <c r="AR125" s="19">
        <f>IF(AR$82&gt;0,SQRT((AR120+AS122)^2+AR121^2),-SQRT((AR120+AQ122)^2+AR121^2))</f>
        <v>0</v>
      </c>
      <c r="AS125" s="26"/>
      <c r="AT125" s="34"/>
      <c r="AU125" s="19">
        <f>IF(AU$82&gt;0,SQRT((AU120+AV122)^2+AU121^2),-SQRT((AU120+AT122)^2+AU121^2))</f>
        <v>0</v>
      </c>
      <c r="AV125" s="26"/>
      <c r="AW125" s="34"/>
      <c r="AX125" s="19">
        <f>IF(AX$82&gt;0,SQRT((AX120+AY122)^2+AX121^2),-SQRT((AX120+AW122)^2+AX121^2))</f>
        <v>0</v>
      </c>
      <c r="AY125" s="26"/>
      <c r="AZ125" s="34"/>
      <c r="BA125" s="19">
        <f>IF(BA$82&gt;0,SQRT((BA120+BB122)^2+BA121^2),-SQRT((BA120+AZ122)^2+BA121^2))</f>
        <v>0</v>
      </c>
      <c r="BB125" s="26"/>
      <c r="BC125" s="34"/>
      <c r="BD125" s="19">
        <f>IF(BD$82&gt;0,SQRT((BD120+BE122)^2+BD121^2),-SQRT((BD120+BC122)^2+BD121^2))</f>
        <v>0</v>
      </c>
      <c r="BE125" s="26"/>
      <c r="BF125" s="34"/>
      <c r="BG125" s="19">
        <f>IF(BG$82&gt;0,SQRT((BG120+BH122)^2+BG121^2),-SQRT((BG120+BF122)^2+BG121^2))</f>
        <v>0</v>
      </c>
      <c r="BH125" s="26"/>
      <c r="BI125" s="34"/>
      <c r="BJ125" s="19">
        <f>IF(BJ$82&gt;0,SQRT((BJ120+BK122)^2+BJ121^2),-SQRT((BJ120+BI122)^2+BJ121^2))</f>
        <v>0</v>
      </c>
      <c r="BK125" s="26"/>
      <c r="BL125" s="34"/>
      <c r="BM125" s="19">
        <f>IF(BM$82&gt;0,SQRT((BM120+BN122)^2+BM121^2),-SQRT((BM120+BL122)^2+BM121^2))</f>
        <v>0</v>
      </c>
      <c r="BN125" s="26"/>
      <c r="BO125" s="34"/>
      <c r="BP125" s="19">
        <f>IF(BP$82&gt;0,SQRT((BP120+BQ122)^2+BP121^2),-SQRT((BP120+BO122)^2+BP121^2))</f>
        <v>0</v>
      </c>
      <c r="BQ125" s="26"/>
      <c r="BR125" s="34"/>
      <c r="BS125" s="19">
        <f>IF(BS$82&gt;0,SQRT((BS120+BT122)^2+BS121^2),-SQRT((BS120+BR122)^2+BS121^2))</f>
        <v>0</v>
      </c>
      <c r="BT125" s="26"/>
      <c r="BU125" s="34"/>
      <c r="BV125" s="19">
        <f>IF(BV$82&gt;0,SQRT((BV120+BW122)^2+BV121^2),-SQRT((BV120+BU122)^2+BV121^2))</f>
        <v>0</v>
      </c>
      <c r="BW125" s="26"/>
      <c r="BX125" s="34"/>
      <c r="BY125" s="19">
        <f>IF(BY$82&gt;0,SQRT((BY120+BZ122)^2+BY121^2),-SQRT((BY120+BX122)^2+BY121^2))</f>
        <v>0</v>
      </c>
      <c r="BZ125" s="26"/>
      <c r="CA125" s="34"/>
      <c r="CB125" s="19">
        <f>IF(CB$82&gt;0,SQRT((CB120+CC122)^2+CB121^2),-SQRT((CB120+CA122)^2+CB121^2))</f>
        <v>0</v>
      </c>
      <c r="CC125" s="26"/>
    </row>
    <row r="126" spans="1:81">
      <c r="A126" s="41" t="s">
        <v>226</v>
      </c>
      <c r="B126" s="6" t="str">
        <f>IF(D126="","",IF(ABS(H126)=Bemessung!$C$26,ABS(Daten!H123),IF(ABS(Daten!K126)=Bemessung!$C$26,ABS(Daten!K123),IF(ABS(Daten!N126)=Bemessung!$C$26,ABS(Daten!N123),IF(ABS(Daten!Q126)=Bemessung!$C$26,ABS(Daten!Q123),IF(ABS(Daten!T126)=Bemessung!$C$26,ABS(Daten!T123),IF(ABS(Daten!W126)=Bemessung!$C$26,ABS(Daten!W123),IF(ABS(Daten!Z126)=Bemessung!$C$26,ABS(Daten!Z123),IF(ABS(Daten!AC126)=Bemessung!$C$26,ABS(Daten!AC123),IF(ABS(Daten!AF126)=Bemessung!$C$26,ABS(Daten!AF123),IF(ABS(Daten!AI126)=Bemessung!$C$26,ABS(Daten!AI123),IF(ABS(Daten!AL126)=Bemessung!$C$26,ABS(Daten!AL123),IF(ABS(Daten!AO126)=Bemessung!$C$26,ABS(Daten!AO123),IF(ABS(Daten!AR126)=Bemessung!$C$26,ABS(Daten!AR123),IF(ABS(Daten!AU126)=Bemessung!$C$26,ABS(Daten!AU123),IF(ABS(Daten!AX126)=Bemessung!$C$26,ABS(Daten!AX123),IF(ABS(Daten!BA126)=Bemessung!$C$26,ABS(Daten!BA123),IF(ABS(Daten!BD126)=Bemessung!$C$26,ABS(Daten!BD123),IF(ABS(Daten!BG126)=Bemessung!$C$26,ABS(Daten!BG123),IF(ABS(Daten!BJ126)=Bemessung!$C$26,ABS(Daten!BJ123),IF(ABS(Daten!BM126)=Bemessung!$C$26,ABS(Daten!BM123),IF(ABS(Daten!BP126)=Bemessung!$C$26,ABS(Daten!BP123),IF(ABS(Daten!BS126)=Bemessung!$C$26,ABS(Daten!BS123),IF(ABS(Daten!BV126)=Bemessung!$C$26,ABS(Daten!BV123),IF(ABS(Daten!BY126)=Bemessung!$C$26,ABS(Daten!BY123),IF(ABS(Daten!CB126)=Bemessung!$C$26,ABS(Daten!CB123),""))))))))))))))))))))))))))</f>
        <v/>
      </c>
      <c r="C126" s="65" t="str">
        <f>IF(D126="","",IF(ABS(H126)=Bemessung!$C$26,1,IF(ABS(Daten!K126)=Bemessung!$C$26,2,IF(ABS(Daten!N126)=Bemessung!$C$26,3,IF(ABS(Daten!Q126)=Bemessung!$C$26,4,IF(ABS(Daten!T126)=Bemessung!$C$26,5,IF(ABS(Daten!W126)=Bemessung!$C$26,6,IF(ABS(Daten!Z126)=Bemessung!$C$26,7,IF(ABS(Daten!AC126)=Bemessung!$C$26,8,IF(ABS(Daten!AF126)=Bemessung!$C$26,9,IF(ABS(Daten!AI126)=Bemessung!$C$26,10,IF(ABS(Daten!AL126)=Bemessung!$C$26,11,IF(ABS(Daten!AO126)=Bemessung!$C$26,12,IF(ABS(Daten!AR126)=Bemessung!$C$26,13,IF(ABS(Daten!AU126)=Bemessung!$C$26,14,IF(ABS(Daten!AX126)=Bemessung!$C$26,15,IF(ABS(Daten!BA126)=Bemessung!$C$26,16,IF(ABS(Daten!BD126)=Bemessung!$C$26,17,IF(ABS(Daten!BG126)=Bemessung!$C$26,18,IF(ABS(Daten!BJ126)=Bemessung!$C$26,19,IF(ABS(Daten!BM126)=Bemessung!$C$26,20,IF(ABS(Daten!BP126)=Bemessung!$C$26,21,IF(ABS(Daten!BS126)=Bemessung!$C$26,22,IF(ABS(Daten!BV126)=Bemessung!$C$26,23,IF(ABS(Daten!BY126)=Bemessung!$C$26,24,IF(ABS(Daten!CB126)=Bemessung!$C$26,25,""))))))))))))))))))))))))))</f>
        <v/>
      </c>
      <c r="D126" s="58" t="str">
        <f>IF(OR(ABS(H126)=Bemessung!$C$26,ABS(K126)=Bemessung!$C$26,ABS(N126)=Bemessung!$C$26,ABS(Daten!Q126)=Bemessung!$C$26,ABS(Daten!T126)=Bemessung!$C$26,ABS(Daten!W126)=Bemessung!$C$26,ABS(Daten!Z126)=Bemessung!$C$26,ABS(Daten!AC126)=Bemessung!$C$26,ABS(Daten!AF126)=Bemessung!$C$26,ABS(Daten!AI126)=Bemessung!$C$26,ABS(Daten!AL126)=Bemessung!$C$26,ABS(Daten!AO126)=Bemessung!$C$26,ABS(Daten!AR126)=Bemessung!$C$26,ABS(Daten!AU126)=Bemessung!$C$26,ABS(Daten!AX126)=Bemessung!$C$26,ABS(Daten!BA126)=Bemessung!$C$26,ABS(Daten!BD126)=Bemessung!$C$26,ABS(Daten!BG126)=Bemessung!$C$26,ABS(Daten!BJ126)=Bemessung!$C$26,ABS(Daten!BM126)=Bemessung!$C$26,ABS(Daten!BP126)=Bemessung!$C$26,ABS(Daten!BS126)=Bemessung!$C$26,ABS(Daten!BV126)=Bemessung!$C$26,ABS(Daten!BY126)=Bemessung!$C$26,ABS(Daten!CB126)=Bemessung!$C$26),D119,"")</f>
        <v/>
      </c>
      <c r="E126" s="6"/>
      <c r="F126" s="57" t="s">
        <v>183</v>
      </c>
      <c r="G126" s="34"/>
      <c r="H126" s="19">
        <f>IF(H$82&gt;0,SQRT((H123+I122)^2+H124^2),-SQRT((H123+G122)^2+H124^2))</f>
        <v>8.6010773660022188</v>
      </c>
      <c r="I126" s="26"/>
      <c r="J126" s="34"/>
      <c r="K126" s="19">
        <f>IF(K$82&gt;0,SQRT((K123+L122)^2+K124^2),-SQRT((K123+J122)^2+K124^2))</f>
        <v>4.6559727755775215</v>
      </c>
      <c r="L126" s="26"/>
      <c r="M126" s="34"/>
      <c r="N126" s="19">
        <f>IF(N$82&gt;0,SQRT((N123+O122)^2+N124^2),-SQRT((N123+M122)^2+N124^2))</f>
        <v>1.8761671241843336</v>
      </c>
      <c r="O126" s="26"/>
      <c r="P126" s="34"/>
      <c r="Q126" s="19">
        <f>IF(Q$82&gt;0,SQRT((Q123+R122)^2+Q124^2),-SQRT((Q123+P122)^2+Q124^2))</f>
        <v>-2.9596491228070172</v>
      </c>
      <c r="R126" s="26"/>
      <c r="S126" s="34"/>
      <c r="T126" s="19">
        <f>IF(T$82&gt;0,SQRT((T123+U122)^2+T124^2),-SQRT((T123+S122)^2+T124^2))</f>
        <v>-4.7348563088997722</v>
      </c>
      <c r="U126" s="26"/>
      <c r="V126" s="34"/>
      <c r="W126" s="19">
        <f>IF(W$82&gt;0,SQRT((W123+X122)^2+W124^2),-SQRT((W123+V122)^2+W124^2))</f>
        <v>0</v>
      </c>
      <c r="X126" s="26"/>
      <c r="Y126" s="34"/>
      <c r="Z126" s="19">
        <f>IF(Z$82&gt;0,SQRT((Z123+AA122)^2+Z124^2),-SQRT((Z123+Y122)^2+Z124^2))</f>
        <v>0</v>
      </c>
      <c r="AA126" s="26"/>
      <c r="AB126" s="34"/>
      <c r="AC126" s="19">
        <f>IF(AC$82&gt;0,SQRT((AC123+AD122)^2+AC124^2),-SQRT((AC123+AB122)^2+AC124^2))</f>
        <v>0</v>
      </c>
      <c r="AD126" s="26"/>
      <c r="AE126" s="34"/>
      <c r="AF126" s="19">
        <f>IF(AF$82&gt;0,SQRT((AF123+AG122)^2+AF124^2),-SQRT((AF123+AE122)^2+AF124^2))</f>
        <v>0</v>
      </c>
      <c r="AG126" s="26"/>
      <c r="AH126" s="34"/>
      <c r="AI126" s="19">
        <f>IF(AI$82&gt;0,SQRT((AI123+AJ122)^2+AI124^2),-SQRT((AI123+AH122)^2+AI124^2))</f>
        <v>0</v>
      </c>
      <c r="AJ126" s="26"/>
      <c r="AK126" s="34"/>
      <c r="AL126" s="19">
        <f>IF(AL$82&gt;0,SQRT((AL123+AM122)^2+AL124^2),-SQRT((AL123+AK122)^2+AL124^2))</f>
        <v>0</v>
      </c>
      <c r="AM126" s="26"/>
      <c r="AN126" s="34"/>
      <c r="AO126" s="19">
        <f>IF(AO$82&gt;0,SQRT((AO123+AP122)^2+AO124^2),-SQRT((AO123+AN122)^2+AO124^2))</f>
        <v>0</v>
      </c>
      <c r="AP126" s="26"/>
      <c r="AQ126" s="34"/>
      <c r="AR126" s="19">
        <f>IF(AR$82&gt;0,SQRT((AR123+AS122)^2+AR124^2),-SQRT((AR123+AQ122)^2+AR124^2))</f>
        <v>0</v>
      </c>
      <c r="AS126" s="26"/>
      <c r="AT126" s="34"/>
      <c r="AU126" s="19">
        <f>IF(AU$82&gt;0,SQRT((AU123+AV122)^2+AU124^2),-SQRT((AU123+AT122)^2+AU124^2))</f>
        <v>0</v>
      </c>
      <c r="AV126" s="26"/>
      <c r="AW126" s="34"/>
      <c r="AX126" s="19">
        <f>IF(AX$82&gt;0,SQRT((AX123+AY122)^2+AX124^2),-SQRT((AX123+AW122)^2+AX124^2))</f>
        <v>0</v>
      </c>
      <c r="AY126" s="26"/>
      <c r="AZ126" s="34"/>
      <c r="BA126" s="19">
        <f>IF(BA$82&gt;0,SQRT((BA123+BB122)^2+BA124^2),-SQRT((BA123+AZ122)^2+BA124^2))</f>
        <v>0</v>
      </c>
      <c r="BB126" s="26"/>
      <c r="BC126" s="34"/>
      <c r="BD126" s="19">
        <f>IF(BD$82&gt;0,SQRT((BD123+BE122)^2+BD124^2),-SQRT((BD123+BC122)^2+BD124^2))</f>
        <v>0</v>
      </c>
      <c r="BE126" s="26"/>
      <c r="BF126" s="34"/>
      <c r="BG126" s="19">
        <f>IF(BG$82&gt;0,SQRT((BG123+BH122)^2+BG124^2),-SQRT((BG123+BF122)^2+BG124^2))</f>
        <v>0</v>
      </c>
      <c r="BH126" s="26"/>
      <c r="BI126" s="34"/>
      <c r="BJ126" s="19">
        <f>IF(BJ$82&gt;0,SQRT((BJ123+BK122)^2+BJ124^2),-SQRT((BJ123+BI122)^2+BJ124^2))</f>
        <v>0</v>
      </c>
      <c r="BK126" s="26"/>
      <c r="BL126" s="34"/>
      <c r="BM126" s="19">
        <f>IF(BM$82&gt;0,SQRT((BM123+BN122)^2+BM124^2),-SQRT((BM123+BL122)^2+BM124^2))</f>
        <v>0</v>
      </c>
      <c r="BN126" s="26"/>
      <c r="BO126" s="34"/>
      <c r="BP126" s="19">
        <f>IF(BP$82&gt;0,SQRT((BP123+BQ122)^2+BP124^2),-SQRT((BP123+BO122)^2+BP124^2))</f>
        <v>0</v>
      </c>
      <c r="BQ126" s="26"/>
      <c r="BR126" s="34"/>
      <c r="BS126" s="19">
        <f>IF(BS$82&gt;0,SQRT((BS123+BT122)^2+BS124^2),-SQRT((BS123+BR122)^2+BS124^2))</f>
        <v>0</v>
      </c>
      <c r="BT126" s="26"/>
      <c r="BU126" s="34"/>
      <c r="BV126" s="19">
        <f>IF(BV$82&gt;0,SQRT((BV123+BW122)^2+BV124^2),-SQRT((BV123+BU122)^2+BV124^2))</f>
        <v>0</v>
      </c>
      <c r="BW126" s="26"/>
      <c r="BX126" s="34"/>
      <c r="BY126" s="19">
        <f>IF(BY$82&gt;0,SQRT((BY123+BZ122)^2+BY124^2),-SQRT((BY123+BX122)^2+BY124^2))</f>
        <v>0</v>
      </c>
      <c r="BZ126" s="26"/>
      <c r="CA126" s="34"/>
      <c r="CB126" s="19">
        <f>IF(CB$82&gt;0,SQRT((CB123+CC122)^2+CB124^2),-SQRT((CB123+CA122)^2+CB124^2))</f>
        <v>0</v>
      </c>
      <c r="CC126" s="26"/>
    </row>
    <row r="127" spans="1:81">
      <c r="A127" s="41" t="s">
        <v>227</v>
      </c>
      <c r="B127" s="6" t="str">
        <f>IF(D126="","",IF(ABS(H126)=Bemessung!$C$26,ABS(Daten!H122),IF(ABS(Daten!K126)=Bemessung!$C$26,ABS(Daten!K122),IF(ABS(Daten!N126)=Bemessung!$C$26,ABS(Daten!N122),IF(ABS(Daten!Q126)=Bemessung!$C$26,ABS(Daten!Q122),IF(ABS(Daten!T126)=Bemessung!$C$26,ABS(Daten!T122),IF(ABS(Daten!W126)=Bemessung!$C$26,ABS(Daten!W122),IF(ABS(Daten!Z126)=Bemessung!$C$26,ABS(Daten!Z122),IF(ABS(Daten!AC126)=Bemessung!$C$26,ABS(Daten!AC122),IF(ABS(Daten!AF126)=Bemessung!$C$26,ABS(Daten!AF122),IF(ABS(Daten!AI126)=Bemessung!$C$26,ABS(Daten!AI122),IF(ABS(Daten!AL126)=Bemessung!$C$26,ABS(Daten!AL122),IF(ABS(Daten!AO126)=Bemessung!$C$26,ABS(Daten!AO122),IF(ABS(Daten!AR126)=Bemessung!$C$26,ABS(Daten!AR122),IF(ABS(Daten!AU126)=Bemessung!$C$26,ABS(Daten!AU122),IF(ABS(Daten!AX126)=Bemessung!$C$26,ABS(Daten!AX122),IF(ABS(Daten!BA126)=Bemessung!$C$26,ABS(Daten!BA122),IF(ABS(Daten!BD126)=Bemessung!$C$26,ABS(Daten!BD122),IF(ABS(Daten!BG126)=Bemessung!$C$26,ABS(Daten!BG122),IF(ABS(Daten!BJ126)=Bemessung!$C$26,ABS(Daten!BJ122),IF(ABS(Daten!BM126)=Bemessung!$C$26,ABS(Daten!BM122),IF(ABS(Daten!BP126)=Bemessung!$C$26,ABS(Daten!BP122),IF(ABS(Daten!BS126)=Bemessung!$C$26,ABS(Daten!BS122),IF(ABS(Daten!BV126)=Bemessung!$C$26,ABS(Daten!BV122),IF(ABS(Daten!BY126)=Bemessung!$C$26,ABS(Daten!BY122),IF(ABS(Daten!CB126)=Bemessung!$C$26,ABS(Daten!CB122),""))))))))))))))))))))))))))</f>
        <v/>
      </c>
      <c r="C127" s="28"/>
      <c r="E127" s="3"/>
      <c r="F127" s="58" t="s">
        <v>102</v>
      </c>
      <c r="G127" s="59"/>
      <c r="H127" s="60">
        <f>IF(H$82&gt;0,MAX(H125:H126),MIN(H125:H126))</f>
        <v>8.6010773660022188</v>
      </c>
      <c r="I127" s="61"/>
      <c r="J127" s="59"/>
      <c r="K127" s="60">
        <f>IF(K$82&gt;0,MAX(K125:K126),MIN(K125:K126))</f>
        <v>4.6559727755775215</v>
      </c>
      <c r="L127" s="61"/>
      <c r="M127" s="59"/>
      <c r="N127" s="60">
        <f>IF(N$82&gt;0,MAX(N125:N126),MIN(N125:N126))</f>
        <v>1.8761671241843336</v>
      </c>
      <c r="O127" s="61"/>
      <c r="P127" s="59"/>
      <c r="Q127" s="60">
        <f>IF(Q$82&gt;0,MAX(Q125:Q126),MIN(Q125:Q126))</f>
        <v>-2.9596491228070172</v>
      </c>
      <c r="R127" s="61"/>
      <c r="S127" s="59"/>
      <c r="T127" s="60">
        <f>IF(T$82&gt;0,MAX(T125:T126),MIN(T125:T126))</f>
        <v>-4.7348563088997722</v>
      </c>
      <c r="U127" s="61"/>
      <c r="V127" s="59"/>
      <c r="W127" s="60">
        <f>IF(W$82&gt;0,MAX(W125:W126),MIN(W125:W126))</f>
        <v>0</v>
      </c>
      <c r="X127" s="61"/>
      <c r="Y127" s="59"/>
      <c r="Z127" s="60">
        <f>IF(Z$82&gt;0,MAX(Z125:Z126),MIN(Z125:Z126))</f>
        <v>0</v>
      </c>
      <c r="AA127" s="61"/>
      <c r="AB127" s="59"/>
      <c r="AC127" s="60">
        <f>IF(AC$82&gt;0,MAX(AC125:AC126),MIN(AC125:AC126))</f>
        <v>0</v>
      </c>
      <c r="AD127" s="61"/>
      <c r="AE127" s="59"/>
      <c r="AF127" s="60">
        <f>IF(AF$82&gt;0,MAX(AF125:AF126),MIN(AF125:AF126))</f>
        <v>0</v>
      </c>
      <c r="AG127" s="61"/>
      <c r="AH127" s="59"/>
      <c r="AI127" s="60">
        <f>IF(AI$82&gt;0,MAX(AI125:AI126),MIN(AI125:AI126))</f>
        <v>0</v>
      </c>
      <c r="AJ127" s="61"/>
      <c r="AK127" s="59"/>
      <c r="AL127" s="60">
        <f>IF(AL$82&gt;0,MAX(AL125:AL126),MIN(AL125:AL126))</f>
        <v>0</v>
      </c>
      <c r="AM127" s="61"/>
      <c r="AN127" s="59"/>
      <c r="AO127" s="60">
        <f>IF(AO$82&gt;0,MAX(AO125:AO126),MIN(AO125:AO126))</f>
        <v>0</v>
      </c>
      <c r="AP127" s="61"/>
      <c r="AQ127" s="59"/>
      <c r="AR127" s="60">
        <f>IF(AR$82&gt;0,MAX(AR125:AR126),MIN(AR125:AR126))</f>
        <v>0</v>
      </c>
      <c r="AS127" s="61"/>
      <c r="AT127" s="59"/>
      <c r="AU127" s="60">
        <f>IF(AU$82&gt;0,MAX(AU125:AU126),MIN(AU125:AU126))</f>
        <v>0</v>
      </c>
      <c r="AV127" s="61"/>
      <c r="AW127" s="59"/>
      <c r="AX127" s="60">
        <f>IF(AX$82&gt;0,MAX(AX125:AX126),MIN(AX125:AX126))</f>
        <v>0</v>
      </c>
      <c r="AY127" s="61"/>
      <c r="AZ127" s="59"/>
      <c r="BA127" s="60">
        <f>IF(BA$82&gt;0,MAX(BA125:BA126),MIN(BA125:BA126))</f>
        <v>0</v>
      </c>
      <c r="BB127" s="61"/>
      <c r="BC127" s="59"/>
      <c r="BD127" s="60">
        <f>IF(BD$82&gt;0,MAX(BD125:BD126),MIN(BD125:BD126))</f>
        <v>0</v>
      </c>
      <c r="BE127" s="61"/>
      <c r="BF127" s="59"/>
      <c r="BG127" s="60">
        <f>IF(BG$82&gt;0,MAX(BG125:BG126),MIN(BG125:BG126))</f>
        <v>0</v>
      </c>
      <c r="BH127" s="61"/>
      <c r="BI127" s="59"/>
      <c r="BJ127" s="60">
        <f>IF(BJ$82&gt;0,MAX(BJ125:BJ126),MIN(BJ125:BJ126))</f>
        <v>0</v>
      </c>
      <c r="BK127" s="61"/>
      <c r="BL127" s="59"/>
      <c r="BM127" s="60">
        <f>IF(BM$82&gt;0,MAX(BM125:BM126),MIN(BM125:BM126))</f>
        <v>0</v>
      </c>
      <c r="BN127" s="61"/>
      <c r="BO127" s="59"/>
      <c r="BP127" s="60">
        <f>IF(BP$82&gt;0,MAX(BP125:BP126),MIN(BP125:BP126))</f>
        <v>0</v>
      </c>
      <c r="BQ127" s="61"/>
      <c r="BR127" s="59"/>
      <c r="BS127" s="60">
        <f>IF(BS$82&gt;0,MAX(BS125:BS126),MIN(BS125:BS126))</f>
        <v>0</v>
      </c>
      <c r="BT127" s="61"/>
      <c r="BU127" s="59"/>
      <c r="BV127" s="60">
        <f>IF(BV$82&gt;0,MAX(BV125:BV126),MIN(BV125:BV126))</f>
        <v>0</v>
      </c>
      <c r="BW127" s="61"/>
      <c r="BX127" s="59"/>
      <c r="BY127" s="60">
        <f>IF(BY$82&gt;0,MAX(BY125:BY126),MIN(BY125:BY126))</f>
        <v>0</v>
      </c>
      <c r="BZ127" s="61"/>
      <c r="CA127" s="59"/>
      <c r="CB127" s="60">
        <f>IF(CB$82&gt;0,MAX(CB125:CB126),MIN(CB125:CB126))</f>
        <v>0</v>
      </c>
      <c r="CC127" s="61"/>
    </row>
    <row r="128" spans="1:81">
      <c r="A128" s="34" t="s">
        <v>228</v>
      </c>
      <c r="B128" s="19" t="str">
        <f>IF(D126="","",IF(ABS(H126)=Bemessung!$C$26,ABS(Daten!H124),IF(ABS(Daten!K126)=Bemessung!$C$26,ABS(Daten!K124),IF(ABS(Daten!N126)=Bemessung!$C$26,ABS(Daten!N124),IF(ABS(Daten!Q126)=Bemessung!$C$26,ABS(Daten!Q124),IF(ABS(Daten!T126)=Bemessung!$C$26,ABS(Daten!T124),IF(ABS(Daten!W126)=Bemessung!$C$26,ABS(Daten!W124),IF(ABS(Daten!Z126)=Bemessung!$C$26,ABS(Daten!Z124),IF(ABS(Daten!AC126)=Bemessung!$C$26,ABS(Daten!AC124),IF(ABS(Daten!AF126)=Bemessung!$C$26,ABS(Daten!AF124),IF(ABS(Daten!AI126)=Bemessung!$C$26,ABS(Daten!AI124),IF(ABS(Daten!AL126)=Bemessung!$C$26,ABS(Daten!AL124),IF(ABS(Daten!AO126)=Bemessung!$C$26,ABS(Daten!AO124),IF(ABS(Daten!AR126)=Bemessung!$C$26,ABS(Daten!AR124),IF(ABS(Daten!AU126)=Bemessung!$C$26,ABS(Daten!AU124),IF(ABS(Daten!AX126)=Bemessung!$C$26,ABS(Daten!AX124),IF(ABS(Daten!BA126)=Bemessung!$C$26,ABS(Daten!BA124),IF(ABS(Daten!BD126)=Bemessung!$C$26,ABS(Daten!BD124),IF(ABS(Daten!BG126)=Bemessung!$C$26,ABS(Daten!BG124),IF(ABS(Daten!BJ126)=Bemessung!$C$26,ABS(Daten!BJ124),IF(ABS(Daten!BM126)=Bemessung!$C$26,ABS(Daten!BM124),IF(ABS(Daten!BP126)=Bemessung!$C$26,ABS(Daten!BP124),IF(ABS(Daten!BS126)=Bemessung!$C$26,ABS(Daten!BS124),IF(ABS(Daten!BV126)=Bemessung!$C$26,ABS(Daten!BV124),IF(ABS(Daten!BY126)=Bemessung!$C$26,ABS(Daten!BY124),IF(ABS(Daten!CB126)=Bemessung!$C$26,ABS(Daten!CB124),""))))))))))))))))))))))))))</f>
        <v/>
      </c>
      <c r="C128" s="53"/>
      <c r="E128" s="3"/>
      <c r="F128" s="3"/>
      <c r="G128" s="3"/>
      <c r="H128" s="3"/>
      <c r="I128" s="3"/>
      <c r="J128" s="3"/>
      <c r="K128" s="3"/>
      <c r="L128" s="3"/>
      <c r="M128" s="3"/>
      <c r="P128" s="3"/>
      <c r="AP128" s="3"/>
      <c r="AQ128" s="3"/>
      <c r="AR128" s="3"/>
      <c r="AS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</row>
    <row r="129" spans="1:81">
      <c r="E129" s="3"/>
      <c r="F129" s="3" t="s">
        <v>99</v>
      </c>
      <c r="G129" s="3"/>
      <c r="H129" s="6">
        <f>IF($E131=0,0,IF(H$80=0,0,H119))</f>
        <v>0</v>
      </c>
      <c r="I129" s="97">
        <f>IF(H$80=0,0,IF(OR($E131&gt;H_T-LBh_o,$E131&lt;=LBH_u),0,Daten!H129))</f>
        <v>0</v>
      </c>
      <c r="J129" s="3"/>
      <c r="K129" s="6">
        <f>IF($E131=0,0,IF(K$80=0,0,K119))</f>
        <v>0</v>
      </c>
      <c r="L129" s="97">
        <f>IF(K$80=0,0,IF(OR($E131&gt;H_T-LBh_o,$E131&lt;=LBH_u),0,Daten!K129))</f>
        <v>0</v>
      </c>
      <c r="M129" s="3"/>
      <c r="N129" s="6">
        <f>IF($E131=0,0,IF(N$80=0,0,N119))</f>
        <v>0</v>
      </c>
      <c r="O129" s="97">
        <f>IF(N$80=0,0,IF(OR($E131&gt;H_T-LBh_o,$E131&lt;=LBH_u),0,Daten!N129))</f>
        <v>0</v>
      </c>
      <c r="P129" s="3"/>
      <c r="Q129" s="6">
        <f>IF($E131=0,0,IF(Q$80=0,0,Q119))</f>
        <v>0</v>
      </c>
      <c r="R129" s="97">
        <f>IF(Q$80=0,0,IF(OR($E131&gt;H_T-LBh_o,$E131&lt;=LBH_u),0,Daten!Q129))</f>
        <v>0</v>
      </c>
      <c r="T129" s="6">
        <f>IF($E131=0,0,IF(T$80=0,0,T119))</f>
        <v>0</v>
      </c>
      <c r="U129" s="97">
        <f>IF(T$80=0,0,IF(OR($E131&gt;H_T-LBh_o,$E131&lt;=LBH_u),0,Daten!T129))</f>
        <v>0</v>
      </c>
      <c r="W129" s="6">
        <f>IF($E131=0,0,IF(W$80=0,0,W119))</f>
        <v>0</v>
      </c>
      <c r="X129" s="97">
        <f>IF(W$80=0,0,IF(OR($E131&gt;H_T-LBh_o,$E131&lt;=LBH_u),0,Daten!W129))</f>
        <v>0</v>
      </c>
      <c r="Z129" s="6">
        <f>IF($E131=0,0,IF(Z$80=0,0,Z119))</f>
        <v>0</v>
      </c>
      <c r="AA129" s="97">
        <f>IF(Z$80=0,0,IF(OR($E131&gt;H_T-LBh_o,$E131&lt;=LBH_u),0,Daten!Z129))</f>
        <v>0</v>
      </c>
      <c r="AC129" s="6">
        <f>IF($E131=0,0,IF(AC$80=0,0,AC119))</f>
        <v>0</v>
      </c>
      <c r="AD129" s="97">
        <f>IF(AC$80=0,0,IF(OR($E131&gt;H_T-LBh_o,$E131&lt;=LBH_u),0,Daten!AC129))</f>
        <v>0</v>
      </c>
      <c r="AF129" s="6">
        <f>IF($E131=0,0,IF(AF$80=0,0,AF119))</f>
        <v>0</v>
      </c>
      <c r="AG129" s="97">
        <f>IF(AF$80=0,0,IF(OR($E131&gt;H_T-LBh_o,$E131&lt;=LBH_u),0,Daten!AF129))</f>
        <v>0</v>
      </c>
      <c r="AI129" s="6">
        <f>IF($E131=0,0,IF(AI$80=0,0,AI119))</f>
        <v>0</v>
      </c>
      <c r="AJ129" s="97">
        <f>IF(AI$80=0,0,IF(OR($E131&gt;H_T-LBh_o,$E131&lt;=LBH_u),0,Daten!AI129))</f>
        <v>0</v>
      </c>
      <c r="AL129" s="6">
        <f>IF($E131=0,0,IF(AL$80=0,0,AL119))</f>
        <v>0</v>
      </c>
      <c r="AM129" s="97">
        <f>IF(AL$80=0,0,IF(OR($E131&gt;H_T-LBh_o,$E131&lt;=LBH_u),0,Daten!AL129))</f>
        <v>0</v>
      </c>
      <c r="AO129" s="6">
        <f>IF($E131=0,0,IF(AO$80=0,0,AO119))</f>
        <v>0</v>
      </c>
      <c r="AP129" s="97">
        <f>IF(AO$80=0,0,IF(OR($E131&gt;H_T-LBh_o,$E131&lt;=LBH_u),0,Daten!AO129))</f>
        <v>0</v>
      </c>
      <c r="AQ129" s="3"/>
      <c r="AR129" s="6">
        <f>IF($E131=0,0,IF(AR$80=0,0,AR119))</f>
        <v>0</v>
      </c>
      <c r="AS129" s="97">
        <f>IF(AR$80=0,0,IF(OR($E131&gt;H_T-LBh_o,$E131&lt;=LBH_u),0,Daten!AR129))</f>
        <v>0</v>
      </c>
      <c r="AU129" s="6">
        <f>IF($E131=0,0,IF(AU$80=0,0,AU119))</f>
        <v>0</v>
      </c>
      <c r="AV129" s="97">
        <f>IF(AU$80=0,0,IF(OR($E131&gt;H_T-LBh_o,$E131&lt;=LBH_u),0,Daten!AU129))</f>
        <v>0</v>
      </c>
      <c r="AW129" s="3"/>
      <c r="AX129" s="6">
        <f>IF($E131=0,0,IF(AX$80=0,0,AX119))</f>
        <v>0</v>
      </c>
      <c r="AY129" s="97">
        <f>IF(AX$80=0,0,IF(OR($E131&gt;H_T-LBh_o,$E131&lt;=LBH_u),0,Daten!AX129))</f>
        <v>0</v>
      </c>
      <c r="AZ129" s="3"/>
      <c r="BA129" s="6">
        <f>IF($E131=0,0,IF(BA$80=0,0,BA119))</f>
        <v>0</v>
      </c>
      <c r="BB129" s="97">
        <f>IF(BA$80=0,0,IF(OR($E131&gt;H_T-LBh_o,$E131&lt;=LBH_u),0,Daten!BA129))</f>
        <v>0</v>
      </c>
      <c r="BC129" s="3"/>
      <c r="BD129" s="6">
        <f>IF($E131=0,0,IF(BD$80=0,0,BD119))</f>
        <v>0</v>
      </c>
      <c r="BE129" s="97">
        <f>IF(BD$80=0,0,IF(OR($E131&gt;H_T-LBh_o,$E131&lt;=LBH_u),0,Daten!BD129))</f>
        <v>0</v>
      </c>
      <c r="BF129" s="3"/>
      <c r="BG129" s="6">
        <f>IF($E131=0,0,IF(BG$80=0,0,BG119))</f>
        <v>0</v>
      </c>
      <c r="BH129" s="97">
        <f>IF(BG$80=0,0,IF(OR($E131&gt;H_T-LBh_o,$E131&lt;=LBH_u),0,Daten!BG129))</f>
        <v>0</v>
      </c>
      <c r="BI129" s="3"/>
      <c r="BJ129" s="6">
        <f>IF($E131=0,0,IF(BJ$80=0,0,BJ119))</f>
        <v>0</v>
      </c>
      <c r="BK129" s="97">
        <f>IF(BJ$80=0,0,IF(OR($E131&gt;H_T-LBh_o,$E131&lt;=LBH_u),0,Daten!BJ129))</f>
        <v>0</v>
      </c>
      <c r="BL129" s="3"/>
      <c r="BM129" s="6">
        <f>IF($E131=0,0,IF(BM$80=0,0,BM119))</f>
        <v>0</v>
      </c>
      <c r="BN129" s="97">
        <f>IF(BM$80=0,0,IF(OR($E131&gt;H_T-LBh_o,$E131&lt;=LBH_u),0,Daten!BM129))</f>
        <v>0</v>
      </c>
      <c r="BO129" s="3"/>
      <c r="BP129" s="6">
        <f>IF($E131=0,0,IF(BP$80=0,0,BP119))</f>
        <v>0</v>
      </c>
      <c r="BQ129" s="97">
        <f>IF(BP$80=0,0,IF(OR($E131&gt;H_T-LBh_o,$E131&lt;=LBH_u),0,Daten!BP129))</f>
        <v>0</v>
      </c>
      <c r="BR129" s="3"/>
      <c r="BS129" s="6">
        <f>IF($E131=0,0,IF(BS$80=0,0,BS119))</f>
        <v>0</v>
      </c>
      <c r="BT129" s="97">
        <f>IF(BS$80=0,0,IF(OR($E131&gt;H_T-LBh_o,$E131&lt;=LBH_u),0,Daten!BS129))</f>
        <v>0</v>
      </c>
      <c r="BU129" s="3"/>
      <c r="BV129" s="6">
        <f>IF($E131=0,0,IF(BV$80=0,0,BV119))</f>
        <v>0</v>
      </c>
      <c r="BW129" s="97">
        <f>IF(BV$80=0,0,IF(OR($E131&gt;H_T-LBh_o,$E131&lt;=LBH_u),0,Daten!BV129))</f>
        <v>0</v>
      </c>
      <c r="BX129" s="3"/>
      <c r="BY129" s="6">
        <f>IF($E131=0,0,IF(BY$80=0,0,BY119))</f>
        <v>0</v>
      </c>
      <c r="BZ129" s="97">
        <f>IF(BY$80=0,0,IF(OR($E131&gt;H_T-LBh_o,$E131&lt;=LBH_u),0,Daten!BY129))</f>
        <v>0</v>
      </c>
      <c r="CA129" s="3"/>
      <c r="CB129" s="6">
        <f>IF($E131=0,0,IF(CB$80=0,0,CB119))</f>
        <v>0</v>
      </c>
      <c r="CC129" s="97">
        <f>IF(CB$80=0,0,IF(OR($E131&gt;H_T-LBh_o,$E131&lt;=LBH_u),0,Daten!CB129))</f>
        <v>0</v>
      </c>
    </row>
    <row r="130" spans="1:81">
      <c r="A130" s="46" t="str">
        <f>IF(D136=D130,H131,IF(D137=D130,H134,""))</f>
        <v/>
      </c>
      <c r="B130" s="92" t="str">
        <f>IF(AND(D136="",D137=""),"",D130)</f>
        <v/>
      </c>
      <c r="C130" s="92" t="str">
        <f>IF(AND(D136="",D137=""),"",IF(D136=D130,"oben","unten"))</f>
        <v/>
      </c>
      <c r="D130" s="3">
        <v>5</v>
      </c>
      <c r="F130" s="3" t="s">
        <v>100</v>
      </c>
      <c r="G130" s="3"/>
      <c r="H130" s="6">
        <f>IF(H$80=0,0,H129-qd*($E131-$E133)/H_T)</f>
        <v>0</v>
      </c>
      <c r="I130" s="97">
        <f>IF(H$80=0,0,IF(OR($E133&gt;=H_T-LBh_o,$E133&lt;LBH_u),0,Daten!H130))</f>
        <v>0</v>
      </c>
      <c r="J130" s="3"/>
      <c r="K130" s="6">
        <f>IF(K$80=0,0,K129-qd*($E131-$E133)/H_T)</f>
        <v>0</v>
      </c>
      <c r="L130" s="97">
        <f>IF(K$80=0,0,IF(OR($E133&gt;=H_T-LBh_o,$E133&lt;LBH_u),0,Daten!K130))</f>
        <v>0</v>
      </c>
      <c r="M130" s="3"/>
      <c r="N130" s="6">
        <f>IF(N$80=0,0,N129-qd*($E131-$E133)/H_T)</f>
        <v>0</v>
      </c>
      <c r="O130" s="97">
        <f>IF(N$80=0,0,IF(OR($E133&gt;=H_T-LBh_o,$E133&lt;LBH_u),0,Daten!N130))</f>
        <v>0</v>
      </c>
      <c r="P130" s="3"/>
      <c r="Q130" s="6">
        <f>IF(Q$80=0,0,Q129-qd*($E131-$E133)/H_T)</f>
        <v>0</v>
      </c>
      <c r="R130" s="97">
        <f>IF(Q$80=0,0,IF(OR($E133&gt;=H_T-LBh_o,$E133&lt;LBH_u),0,Daten!Q130))</f>
        <v>0</v>
      </c>
      <c r="T130" s="6">
        <f>IF(T$80=0,0,T129-qd*($E131-$E133)/H_T)</f>
        <v>0</v>
      </c>
      <c r="U130" s="97">
        <f>IF(T$80=0,0,IF(OR($E133&gt;=H_T-LBh_o,$E133&lt;LBH_u),0,Daten!T130))</f>
        <v>0</v>
      </c>
      <c r="W130" s="6">
        <f>IF(W$80=0,0,W129-qd*($E131-$E133)/H_T)</f>
        <v>0</v>
      </c>
      <c r="X130" s="97">
        <f>IF(W$80=0,0,IF(OR($E133&gt;=H_T-LBh_o,$E133&lt;LBH_u),0,Daten!W130))</f>
        <v>0</v>
      </c>
      <c r="Z130" s="6">
        <f>IF(Z$80=0,0,Z129-qd*($E131-$E133)/H_T)</f>
        <v>0</v>
      </c>
      <c r="AA130" s="97">
        <f>IF(Z$80=0,0,IF(OR($E133&gt;=H_T-LBh_o,$E133&lt;LBH_u),0,Daten!Z130))</f>
        <v>0</v>
      </c>
      <c r="AC130" s="6">
        <f>IF(AC$80=0,0,AC129-qd*($E131-$E133)/H_T)</f>
        <v>0</v>
      </c>
      <c r="AD130" s="97">
        <f>IF(AC$80=0,0,IF(OR($E133&gt;=H_T-LBh_o,$E133&lt;LBH_u),0,Daten!AC130))</f>
        <v>0</v>
      </c>
      <c r="AF130" s="6">
        <f>IF(AF$80=0,0,AF129-qd*($E131-$E133)/H_T)</f>
        <v>0</v>
      </c>
      <c r="AG130" s="97">
        <f>IF(AF$80=0,0,IF(OR($E133&gt;=H_T-LBh_o,$E133&lt;LBH_u),0,Daten!AF130))</f>
        <v>0</v>
      </c>
      <c r="AI130" s="6">
        <f>IF(AI$80=0,0,AI129-qd*($E131-$E133)/H_T)</f>
        <v>0</v>
      </c>
      <c r="AJ130" s="97">
        <f>IF(AI$80=0,0,IF(OR($E133&gt;=H_T-LBh_o,$E133&lt;LBH_u),0,Daten!AI130))</f>
        <v>0</v>
      </c>
      <c r="AL130" s="6">
        <f>IF(AL$80=0,0,AL129-qd*($E131-$E133)/H_T)</f>
        <v>0</v>
      </c>
      <c r="AM130" s="97">
        <f>IF(AL$80=0,0,IF(OR($E133&gt;=H_T-LBh_o,$E133&lt;LBH_u),0,Daten!AL130))</f>
        <v>0</v>
      </c>
      <c r="AO130" s="6">
        <f>IF(AO$80=0,0,AO129-qd*($E131-$E133)/H_T)</f>
        <v>0</v>
      </c>
      <c r="AP130" s="97">
        <f>IF(AO$80=0,0,IF(OR($E133&gt;=H_T-LBh_o,$E133&lt;LBH_u),0,Daten!AO130))</f>
        <v>0</v>
      </c>
      <c r="AQ130" s="3"/>
      <c r="AR130" s="6">
        <f>IF(AR$80=0,0,AR129-qd*($E131-$E133)/H_T)</f>
        <v>0</v>
      </c>
      <c r="AS130" s="97">
        <f>IF(AR$80=0,0,IF(OR($E133&gt;=H_T-LBh_o,$E133&lt;LBH_u),0,Daten!AR130))</f>
        <v>0</v>
      </c>
      <c r="AU130" s="6">
        <f>IF(AU$80=0,0,AU129-qd*($E131-$E133)/H_T)</f>
        <v>0</v>
      </c>
      <c r="AV130" s="97">
        <f>IF(AU$80=0,0,IF(OR($E133&gt;=H_T-LBh_o,$E133&lt;LBH_u),0,Daten!AU130))</f>
        <v>0</v>
      </c>
      <c r="AW130" s="3"/>
      <c r="AX130" s="6">
        <f>IF(AX$80=0,0,AX129-qd*($E131-$E133)/H_T)</f>
        <v>0</v>
      </c>
      <c r="AY130" s="97">
        <f>IF(AX$80=0,0,IF(OR($E133&gt;=H_T-LBh_o,$E133&lt;LBH_u),0,Daten!AX130))</f>
        <v>0</v>
      </c>
      <c r="AZ130" s="3"/>
      <c r="BA130" s="6">
        <f>IF(BA$80=0,0,BA129-qd*($E131-$E133)/H_T)</f>
        <v>0</v>
      </c>
      <c r="BB130" s="97">
        <f>IF(BA$80=0,0,IF(OR($E133&gt;=H_T-LBh_o,$E133&lt;LBH_u),0,Daten!BA130))</f>
        <v>0</v>
      </c>
      <c r="BC130" s="3"/>
      <c r="BD130" s="6">
        <f>IF(BD$80=0,0,BD129-qd*($E131-$E133)/H_T)</f>
        <v>0</v>
      </c>
      <c r="BE130" s="97">
        <f>IF(BD$80=0,0,IF(OR($E133&gt;=H_T-LBh_o,$E133&lt;LBH_u),0,Daten!BD130))</f>
        <v>0</v>
      </c>
      <c r="BF130" s="3"/>
      <c r="BG130" s="6">
        <f>IF(BG$80=0,0,BG129-qd*($E131-$E133)/H_T)</f>
        <v>0</v>
      </c>
      <c r="BH130" s="97">
        <f>IF(BG$80=0,0,IF(OR($E133&gt;=H_T-LBh_o,$E133&lt;LBH_u),0,Daten!BG130))</f>
        <v>0</v>
      </c>
      <c r="BI130" s="3"/>
      <c r="BJ130" s="6">
        <f>IF(BJ$80=0,0,BJ129-qd*($E131-$E133)/H_T)</f>
        <v>0</v>
      </c>
      <c r="BK130" s="97">
        <f>IF(BJ$80=0,0,IF(OR($E133&gt;=H_T-LBh_o,$E133&lt;LBH_u),0,Daten!BJ130))</f>
        <v>0</v>
      </c>
      <c r="BL130" s="3"/>
      <c r="BM130" s="6">
        <f>IF(BM$80=0,0,BM129-qd*($E131-$E133)/H_T)</f>
        <v>0</v>
      </c>
      <c r="BN130" s="97">
        <f>IF(BM$80=0,0,IF(OR($E133&gt;=H_T-LBh_o,$E133&lt;LBH_u),0,Daten!BM130))</f>
        <v>0</v>
      </c>
      <c r="BO130" s="3"/>
      <c r="BP130" s="6">
        <f>IF(BP$80=0,0,BP129-qd*($E131-$E133)/H_T)</f>
        <v>0</v>
      </c>
      <c r="BQ130" s="97">
        <f>IF(BP$80=0,0,IF(OR($E133&gt;=H_T-LBh_o,$E133&lt;LBH_u),0,Daten!BP130))</f>
        <v>0</v>
      </c>
      <c r="BR130" s="3"/>
      <c r="BS130" s="6">
        <f>IF(BS$80=0,0,BS129-qd*($E131-$E133)/H_T)</f>
        <v>0</v>
      </c>
      <c r="BT130" s="97">
        <f>IF(BS$80=0,0,IF(OR($E133&gt;=H_T-LBh_o,$E133&lt;LBH_u),0,Daten!BS130))</f>
        <v>0</v>
      </c>
      <c r="BU130" s="3"/>
      <c r="BV130" s="6">
        <f>IF(BV$80=0,0,BV129-qd*($E131-$E133)/H_T)</f>
        <v>0</v>
      </c>
      <c r="BW130" s="97">
        <f>IF(BV$80=0,0,IF(OR($E133&gt;=H_T-LBh_o,$E133&lt;LBH_u),0,Daten!BV130))</f>
        <v>0</v>
      </c>
      <c r="BX130" s="3"/>
      <c r="BY130" s="6">
        <f>IF(BY$80=0,0,BY129-qd*($E131-$E133)/H_T)</f>
        <v>0</v>
      </c>
      <c r="BZ130" s="97">
        <f>IF(BY$80=0,0,IF(OR($E133&gt;=H_T-LBh_o,$E133&lt;LBH_u),0,Daten!BY130))</f>
        <v>0</v>
      </c>
      <c r="CA130" s="3"/>
      <c r="CB130" s="6">
        <f>IF(CB$80=0,0,CB129-qd*($E131-$E133)/H_T)</f>
        <v>0</v>
      </c>
      <c r="CC130" s="97">
        <f>IF(CB$80=0,0,IF(OR($E133&gt;=H_T-LBh_o,$E133&lt;LBH_u),0,Daten!CB130))</f>
        <v>0</v>
      </c>
    </row>
    <row r="131" spans="1:81">
      <c r="D131" s="3" t="s">
        <v>104</v>
      </c>
      <c r="E131" s="6">
        <f t="shared" ref="E131" si="112">E122</f>
        <v>0</v>
      </c>
      <c r="F131" s="54" t="s">
        <v>178</v>
      </c>
      <c r="G131" s="38"/>
      <c r="H131" s="98">
        <f>IF(Bh="nein",ABS(H129),ABS(I129))</f>
        <v>0</v>
      </c>
      <c r="I131" s="9"/>
      <c r="J131" s="38"/>
      <c r="K131" s="98">
        <f>IF(Bh="nein",ABS(K129),ABS(L129))</f>
        <v>0</v>
      </c>
      <c r="L131" s="9"/>
      <c r="M131" s="38"/>
      <c r="N131" s="98">
        <f>IF(Bh="nein",ABS(N129),ABS(O129))</f>
        <v>0</v>
      </c>
      <c r="O131" s="9"/>
      <c r="P131" s="38"/>
      <c r="Q131" s="98">
        <f>IF(Bh="nein",ABS(Q129),ABS(R129))</f>
        <v>0</v>
      </c>
      <c r="R131" s="9"/>
      <c r="S131" s="38"/>
      <c r="T131" s="98">
        <f>IF(Bh="nein",ABS(T129),ABS(U129))</f>
        <v>0</v>
      </c>
      <c r="U131" s="9"/>
      <c r="V131" s="38"/>
      <c r="W131" s="98">
        <f>IF(Bh="nein",ABS(W129),ABS(X129))</f>
        <v>0</v>
      </c>
      <c r="X131" s="9"/>
      <c r="Y131" s="38"/>
      <c r="Z131" s="98">
        <f>IF(Bh="nein",ABS(Z129),ABS(AA129))</f>
        <v>0</v>
      </c>
      <c r="AA131" s="9"/>
      <c r="AB131" s="38"/>
      <c r="AC131" s="98">
        <f>IF(Bh="nein",ABS(AC129),ABS(AD129))</f>
        <v>0</v>
      </c>
      <c r="AD131" s="9"/>
      <c r="AE131" s="38"/>
      <c r="AF131" s="98">
        <f>IF(Bh="nein",ABS(AF129),ABS(AG129))</f>
        <v>0</v>
      </c>
      <c r="AG131" s="9"/>
      <c r="AH131" s="38"/>
      <c r="AI131" s="98">
        <f>IF(Bh="nein",ABS(AI129),ABS(AJ129))</f>
        <v>0</v>
      </c>
      <c r="AJ131" s="9"/>
      <c r="AK131" s="38"/>
      <c r="AL131" s="98">
        <f>IF(Bh="nein",ABS(AL129),ABS(AM129))</f>
        <v>0</v>
      </c>
      <c r="AM131" s="9"/>
      <c r="AN131" s="38"/>
      <c r="AO131" s="98">
        <f>IF(Bh="nein",ABS(AO129),ABS(AP129))</f>
        <v>0</v>
      </c>
      <c r="AP131" s="9"/>
      <c r="AQ131" s="38"/>
      <c r="AR131" s="98">
        <f>IF(Bh="nein",ABS(AR129),ABS(AS129))</f>
        <v>0</v>
      </c>
      <c r="AS131" s="9"/>
      <c r="AT131" s="38"/>
      <c r="AU131" s="98">
        <f>IF(Bh="nein",ABS(AU129),ABS(AV129))</f>
        <v>0</v>
      </c>
      <c r="AV131" s="9"/>
      <c r="AW131" s="38"/>
      <c r="AX131" s="98">
        <f>IF(Bh="nein",ABS(AX129),ABS(AY129))</f>
        <v>0</v>
      </c>
      <c r="AY131" s="9"/>
      <c r="AZ131" s="38"/>
      <c r="BA131" s="98">
        <f>IF(Bh="nein",ABS(BA129),ABS(BB129))</f>
        <v>0</v>
      </c>
      <c r="BB131" s="9"/>
      <c r="BC131" s="38"/>
      <c r="BD131" s="98">
        <f>IF(Bh="nein",ABS(BD129),ABS(BE129))</f>
        <v>0</v>
      </c>
      <c r="BE131" s="9"/>
      <c r="BF131" s="38"/>
      <c r="BG131" s="98">
        <f>IF(Bh="nein",ABS(BG129),ABS(BH129))</f>
        <v>0</v>
      </c>
      <c r="BH131" s="9"/>
      <c r="BI131" s="38"/>
      <c r="BJ131" s="98">
        <f>IF(Bh="nein",ABS(BJ129),ABS(BK129))</f>
        <v>0</v>
      </c>
      <c r="BK131" s="9"/>
      <c r="BL131" s="38"/>
      <c r="BM131" s="98">
        <f>IF(Bh="nein",ABS(BM129),ABS(BN129))</f>
        <v>0</v>
      </c>
      <c r="BN131" s="9"/>
      <c r="BO131" s="38"/>
      <c r="BP131" s="98">
        <f>IF(Bh="nein",ABS(BP129),ABS(BQ129))</f>
        <v>0</v>
      </c>
      <c r="BQ131" s="9"/>
      <c r="BR131" s="38"/>
      <c r="BS131" s="98">
        <f>IF(Bh="nein",ABS(BS129),ABS(BT129))</f>
        <v>0</v>
      </c>
      <c r="BT131" s="9"/>
      <c r="BU131" s="38"/>
      <c r="BV131" s="98">
        <f>IF(Bh="nein",ABS(BV129),ABS(BW129))</f>
        <v>0</v>
      </c>
      <c r="BW131" s="9"/>
      <c r="BX131" s="38"/>
      <c r="BY131" s="98">
        <f>IF(Bh="nein",ABS(BY129),ABS(BZ129))</f>
        <v>0</v>
      </c>
      <c r="BZ131" s="9"/>
      <c r="CA131" s="38"/>
      <c r="CB131" s="98">
        <f>IF(Bh="nein",ABS(CB129),ABS(CC129))</f>
        <v>0</v>
      </c>
      <c r="CC131" s="9"/>
    </row>
    <row r="132" spans="1:81">
      <c r="A132" s="7"/>
      <c r="B132" s="8"/>
      <c r="C132" s="11" t="s">
        <v>229</v>
      </c>
      <c r="D132" s="3"/>
      <c r="E132" s="6"/>
      <c r="F132" s="55" t="s">
        <v>179</v>
      </c>
      <c r="G132" s="41"/>
      <c r="H132" s="6">
        <f>IF($D130&lt;=nHP,H$82/H_T,0)</f>
        <v>0</v>
      </c>
      <c r="I132" s="3"/>
      <c r="J132" s="41"/>
      <c r="K132" s="6">
        <f>IF($D130&lt;=nHP,K$82/H_T,0)</f>
        <v>0</v>
      </c>
      <c r="L132" s="3"/>
      <c r="M132" s="41"/>
      <c r="N132" s="6">
        <f>IF($D130&lt;=nHP,N$82/H_T,0)</f>
        <v>0</v>
      </c>
      <c r="P132" s="41"/>
      <c r="Q132" s="6">
        <f>IF($D130&lt;=nHP,Q$82/H_T,0)</f>
        <v>0</v>
      </c>
      <c r="S132" s="41"/>
      <c r="T132" s="6">
        <f>IF($D130&lt;=nHP,T$82/H_T,0)</f>
        <v>0</v>
      </c>
      <c r="V132" s="41"/>
      <c r="W132" s="6">
        <f>IF($D130&lt;=nHP,W$82/H_T,0)</f>
        <v>0</v>
      </c>
      <c r="Y132" s="41"/>
      <c r="Z132" s="6">
        <f>IF($D130&lt;=nHP,Z$82/H_T,0)</f>
        <v>0</v>
      </c>
      <c r="AB132" s="41"/>
      <c r="AC132" s="6">
        <f>IF($D130&lt;=nHP,AC$82/H_T,0)</f>
        <v>0</v>
      </c>
      <c r="AE132" s="41"/>
      <c r="AF132" s="6">
        <f>IF($D130&lt;=nHP,AF$82/H_T,0)</f>
        <v>0</v>
      </c>
      <c r="AH132" s="41"/>
      <c r="AI132" s="6">
        <f>IF($D130&lt;=nHP,AI$82/H_T,0)</f>
        <v>0</v>
      </c>
      <c r="AK132" s="41"/>
      <c r="AL132" s="6">
        <f>IF($D130&lt;=nHP,AL$82/H_T,0)</f>
        <v>0</v>
      </c>
      <c r="AN132" s="41"/>
      <c r="AO132" s="6">
        <f>IF($D130&lt;=nHP,AO$82/H_T,0)</f>
        <v>0</v>
      </c>
      <c r="AP132" s="3"/>
      <c r="AQ132" s="41"/>
      <c r="AR132" s="6">
        <f>IF($D130&lt;=nHP,AR$82/H_T,0)</f>
        <v>0</v>
      </c>
      <c r="AS132" s="3"/>
      <c r="AT132" s="41"/>
      <c r="AU132" s="6">
        <f>IF($D130&lt;=nHP,AU$82/H_T,0)</f>
        <v>0</v>
      </c>
      <c r="AW132" s="41"/>
      <c r="AX132" s="6">
        <f>IF($D130&lt;=nHP,AX$82/H_T,0)</f>
        <v>0</v>
      </c>
      <c r="AY132" s="3"/>
      <c r="AZ132" s="41"/>
      <c r="BA132" s="6">
        <f>IF($D130&lt;=nHP,BA$82/H_T,0)</f>
        <v>0</v>
      </c>
      <c r="BB132" s="3"/>
      <c r="BC132" s="41"/>
      <c r="BD132" s="6">
        <f>IF($D130&lt;=nHP,BD$82/H_T,0)</f>
        <v>0</v>
      </c>
      <c r="BE132" s="3"/>
      <c r="BF132" s="41"/>
      <c r="BG132" s="6">
        <f>IF($D130&lt;=nHP,BG$82/H_T,0)</f>
        <v>0</v>
      </c>
      <c r="BH132" s="3"/>
      <c r="BI132" s="41"/>
      <c r="BJ132" s="6">
        <f>IF($D130&lt;=nHP,BJ$82/H_T,0)</f>
        <v>0</v>
      </c>
      <c r="BK132" s="3"/>
      <c r="BL132" s="41"/>
      <c r="BM132" s="6">
        <f>IF($D130&lt;=nHP,BM$82/H_T,0)</f>
        <v>0</v>
      </c>
      <c r="BN132" s="3"/>
      <c r="BO132" s="41"/>
      <c r="BP132" s="6">
        <f>IF($D130&lt;=nHP,BP$82/H_T,0)</f>
        <v>0</v>
      </c>
      <c r="BQ132" s="3"/>
      <c r="BR132" s="41"/>
      <c r="BS132" s="6">
        <f>IF($D130&lt;=nHP,BS$82/H_T,0)</f>
        <v>0</v>
      </c>
      <c r="BT132" s="3"/>
      <c r="BU132" s="41"/>
      <c r="BV132" s="6">
        <f>IF($D130&lt;=nHP,BV$82/H_T,0)</f>
        <v>0</v>
      </c>
      <c r="BW132" s="3"/>
      <c r="BX132" s="41"/>
      <c r="BY132" s="6">
        <f>IF($D130&lt;=nHP,BY$82/H_T,0)</f>
        <v>0</v>
      </c>
      <c r="BZ132" s="3"/>
      <c r="CA132" s="41"/>
      <c r="CB132" s="6">
        <f>IF($D130&lt;=nHP,CB$82/H_T,0)</f>
        <v>0</v>
      </c>
      <c r="CC132" s="3"/>
    </row>
    <row r="133" spans="1:81">
      <c r="A133" s="41" t="s">
        <v>223</v>
      </c>
      <c r="B133" s="6" t="str">
        <f>IF(D136="","",IF(ABS(H136)=Bemessung!$C$26,ABS(Daten!H131),IF(ABS(Daten!K136)=Bemessung!$C$26,ABS(Daten!K131),IF(ABS(Daten!N136)=Bemessung!$C$26,ABS(Daten!N131),IF(ABS(Daten!Q136)=Bemessung!$C$26,ABS(Daten!Q131),IF(ABS(Daten!T136)=Bemessung!$C$26,ABS(Daten!T131),IF(ABS(Daten!W136)=Bemessung!$C$26,ABS(Daten!W131),IF(ABS(Daten!Z136)=Bemessung!$C$26,ABS(Daten!Z131),IF(ABS(Daten!AC136)=Bemessung!$C$26,ABS(Daten!AC131),IF(ABS(Daten!AF136)=Bemessung!$C$26,ABS(Daten!AF131),IF(ABS(Daten!AI136)=Bemessung!$C$26,ABS(Daten!AI131),IF(ABS(Daten!AL136)=Bemessung!$C$26,ABS(Daten!AL131),IF(ABS(Daten!AO136)=Bemessung!$C$26,ABS(Daten!AO131),IF(ABS(Daten!AR136)=Bemessung!$C$26,ABS(Daten!AR131),IF(ABS(Daten!AU136)=Bemessung!$C$26,ABS(Daten!AU131),IF(ABS(Daten!AX136)=Bemessung!$C$26,ABS(Daten!AX131),IF(ABS(Daten!BA136)=Bemessung!$C$26,ABS(Daten!BA131),IF(ABS(Daten!BD136)=Bemessung!$C$26,ABS(Daten!BD131),IF(ABS(Daten!BG136)=Bemessung!$C$26,ABS(Daten!BG131),IF(ABS(Daten!BJ136)=Bemessung!$C$26,ABS(Daten!BJ131),IF(ABS(Daten!BM136)=Bemessung!$C$26,ABS(Daten!BM131),IF(ABS(Daten!BP136)=Bemessung!$C$26,ABS(Daten!BP131),IF(ABS(Daten!BS136)=Bemessung!$C$26,ABS(Daten!BS131),IF(ABS(Daten!BV136)=Bemessung!$C$26,ABS(Daten!BV131),IF(ABS(Daten!BY136)=Bemessung!$C$26,ABS(Daten!BY131),IF(ABS(Daten!CB136)=Bemessung!$C$26,ABS(Daten!CB131),""))))))))))))))))))))))))))</f>
        <v/>
      </c>
      <c r="C133" s="65" t="str">
        <f>IF(D136="","",IF(ABS(H136)=Bemessung!$C$26,1,IF(ABS(Daten!K136)=Bemessung!$C$26,2,IF(ABS(Daten!N136)=Bemessung!$C$26,3,IF(ABS(Daten!Q136)=Bemessung!$C$26,4,IF(ABS(Daten!T136)=Bemessung!$C$26,5,IF(ABS(Daten!W136)=Bemessung!$C$26,6,IF(ABS(Daten!Z136)=Bemessung!$C$26,7,IF(ABS(Daten!AC136)=Bemessung!$C$26,8,IF(ABS(Daten!AF136)=Bemessung!$C$26,9,IF(ABS(Daten!AI136)=Bemessung!$C$26,10,IF(ABS(Daten!AL136)=Bemessung!$C$26,11,IF(ABS(Daten!AO136)=Bemessung!$C$26,12,IF(ABS(Daten!AR136)=Bemessung!$C$26,13,IF(ABS(Daten!AU136)=Bemessung!$C$26,14,IF(ABS(Daten!AX136)=Bemessung!$C$26,15,IF(ABS(Daten!BA136)=Bemessung!$C$26,16,IF(ABS(Daten!BD136)=Bemessung!$C$26,17,IF(ABS(Daten!BG136)=Bemessung!$C$26,18,IF(ABS(Daten!BJ136)=Bemessung!$C$26,19,IF(ABS(Daten!BM136)=Bemessung!$C$26,20,IF(ABS(Daten!BP136)=Bemessung!$C$26,21,IF(ABS(Daten!BS136)=Bemessung!$C$26,22,IF(ABS(Daten!BV136)=Bemessung!$C$26,23,IF(ABS(Daten!BY136)=Bemessung!$C$26,24,IF(ABS(Daten!CB136)=Bemessung!$C$26,25,""))))))))))))))))))))))))))</f>
        <v/>
      </c>
      <c r="D133" s="3" t="s">
        <v>103</v>
      </c>
      <c r="E133" s="6">
        <f>E131-$G$27</f>
        <v>0</v>
      </c>
      <c r="F133" s="55" t="s">
        <v>101</v>
      </c>
      <c r="G133" s="41">
        <v>0</v>
      </c>
      <c r="H133" s="6">
        <f>IF(H$82&gt;0,I133,G133)</f>
        <v>0</v>
      </c>
      <c r="I133" s="6">
        <f>IF(E131=0,0,IF(I$81=L_T,0,4*I$83/H$80))</f>
        <v>0</v>
      </c>
      <c r="J133" s="56">
        <f>IF($E131=0,0,IF(J$81=L_T,0,-(4*J$83/K$80+2*L$83/K$80)))</f>
        <v>0</v>
      </c>
      <c r="K133" s="6">
        <f>IF(K$82&gt;0,L133,J133)</f>
        <v>0</v>
      </c>
      <c r="L133" s="6">
        <f>IF($E131=0,0,IF(L$81=L_T,0,2*J$83/K$80+4*L$83/K$80))</f>
        <v>0</v>
      </c>
      <c r="M133" s="56">
        <f>IF($E131=0,0,IF(M$81=L_T,0,-(4*M$83/N$80+2*O$83/N$80)))</f>
        <v>0</v>
      </c>
      <c r="N133" s="6">
        <f>IF(N$82&gt;0,O133,M133)</f>
        <v>0</v>
      </c>
      <c r="O133" s="6">
        <f>IF($E131=0,0,IF(O$81=L_T,0,2*M$83/N$80+4*O$83/N$80))</f>
        <v>0</v>
      </c>
      <c r="P133" s="56">
        <f>IF($E131=0,0,IF(P$81=L_T,0,-(4*P$83/Q$80+2*R$83/Q$80)))</f>
        <v>0</v>
      </c>
      <c r="Q133" s="6">
        <f>IF(Q$82&gt;0,R133,P133)</f>
        <v>0</v>
      </c>
      <c r="R133" s="6">
        <f>IF($E131=0,0,IF(R$81=L_T,0,2*P$83/Q$80+4*R$83/Q$80))</f>
        <v>0</v>
      </c>
      <c r="S133" s="56">
        <f>IF($E131=0,0,IF(S$81=L_T,0,-(4*S$83/T$80+2*U$83/T$80)))</f>
        <v>0</v>
      </c>
      <c r="T133" s="6">
        <f>IF(T$82&gt;0,U133,S133)</f>
        <v>0</v>
      </c>
      <c r="U133" s="6">
        <f>IF($E131=0,0,IF(U$81=L_T,0,2*S$83/T$80+4*U$83/T$80))</f>
        <v>0</v>
      </c>
      <c r="V133" s="56">
        <f>IF($E131=0,0,IF(V$81=L_T,0,-(4*V$83/W$80+2*X$83/W$80)))</f>
        <v>0</v>
      </c>
      <c r="W133" s="6">
        <f>IF(W$82&gt;0,X133,V133)</f>
        <v>0</v>
      </c>
      <c r="X133" s="6">
        <f>IF($E131=0,0,IF(X$81=L_T,0,2*V$83/W$80+4*X$83/W$80))</f>
        <v>0</v>
      </c>
      <c r="Y133" s="56">
        <f>IF($E131=0,0,IF(Y$81=L_T,0,-(4*Y$83/Z$80+2*AA$83/Z$80)))</f>
        <v>0</v>
      </c>
      <c r="Z133" s="6">
        <f>IF(Z$82&gt;0,AA133,Y133)</f>
        <v>0</v>
      </c>
      <c r="AA133" s="6">
        <f>IF($E131=0,0,IF(AA$81=L_T,0,2*Y$83/Z$80+4*AA$83/Z$80))</f>
        <v>0</v>
      </c>
      <c r="AB133" s="56">
        <f>IF($E131=0,0,IF(AB$81=L_T,0,-(4*AB$83/AC$80+2*AD$83/AC$80)))</f>
        <v>0</v>
      </c>
      <c r="AC133" s="6">
        <f>IF(AC$82&gt;0,AD133,AB133)</f>
        <v>0</v>
      </c>
      <c r="AD133" s="6">
        <f>IF($E131=0,0,IF(AD$81=L_T,0,2*AB$83/AC$80+4*AD$83/AC$80))</f>
        <v>0</v>
      </c>
      <c r="AE133" s="56">
        <f>IF($E131=0,0,IF(AE$81=L_T,0,-(4*AE$83/AF$80+2*AG$83/AF$80)))</f>
        <v>0</v>
      </c>
      <c r="AF133" s="6">
        <f>IF(AF$82&gt;0,AG133,AE133)</f>
        <v>0</v>
      </c>
      <c r="AG133" s="6">
        <f>IF($E131=0,0,IF(AG$81=L_T,0,2*AE$83/AF$80+4*AG$83/AF$80))</f>
        <v>0</v>
      </c>
      <c r="AH133" s="56">
        <f>IF($E131=0,0,IF(AH$81=L_T,0,-(4*AH$83/AI$80+2*AJ$83/AI$80)))</f>
        <v>0</v>
      </c>
      <c r="AI133" s="6">
        <f>IF(AI$82&gt;0,AJ133,AH133)</f>
        <v>0</v>
      </c>
      <c r="AJ133" s="6">
        <f>IF($E131=0,0,IF(AJ$81=L_T,0,2*AH$83/AI$80+4*AJ$83/AI$80))</f>
        <v>0</v>
      </c>
      <c r="AK133" s="56">
        <f>IF($E131=0,0,IF(AK$81=L_T,0,-(4*AK$83/AL$80+2*AM$83/AL$80)))</f>
        <v>0</v>
      </c>
      <c r="AL133" s="6">
        <f>IF(AL$82&gt;0,AM133,AK133)</f>
        <v>0</v>
      </c>
      <c r="AM133" s="6">
        <f>IF($E131=0,0,IF(AM$81=L_T,0,2*AK$83/AL$80+4*AM$83/AL$80))</f>
        <v>0</v>
      </c>
      <c r="AN133" s="56">
        <f>IF($E131=0,0,IF(AN$81=L_T,0,-(4*AN$83/AO$80+2*AP$83/AO$80)))</f>
        <v>0</v>
      </c>
      <c r="AO133" s="6">
        <f>IF(AO$82&gt;0,AP133,AN133)</f>
        <v>0</v>
      </c>
      <c r="AP133" s="6">
        <f>IF($E131=0,0,IF(AP$81=L_T,0,2*AN$83/AO$80+4*AP$83/AO$80))</f>
        <v>0</v>
      </c>
      <c r="AQ133" s="56">
        <f>IF($E131=0,0,IF(AQ$81=L_T,0,-(4*AQ$83/AR$80+2*AS$83/AR$80)))</f>
        <v>0</v>
      </c>
      <c r="AR133" s="6">
        <f>IF(AR$82&gt;0,AS133,AQ133)</f>
        <v>0</v>
      </c>
      <c r="AS133" s="6">
        <f>IF($E131=0,0,IF(AS$81=L_T,0,2*AQ$83/AR$80+4*AS$83/AR$80))</f>
        <v>0</v>
      </c>
      <c r="AT133" s="56">
        <f>IF($E131=0,0,IF(AT$81=L_T,0,-(4*AT$83/AU$80+2*AV$83/AU$80)))</f>
        <v>0</v>
      </c>
      <c r="AU133" s="6">
        <f>IF(AU$82&gt;0,AV133,AT133)</f>
        <v>0</v>
      </c>
      <c r="AV133" s="6">
        <f>IF($E131=0,0,IF(AV$81=L_T,0,2*AT$83/AU$80+4*AV$83/AU$80))</f>
        <v>0</v>
      </c>
      <c r="AW133" s="56">
        <f>IF($E131=0,0,IF(AW$81=L_T,0,-(4*AW$83/AX$80+2*AY$83/AX$80)))</f>
        <v>0</v>
      </c>
      <c r="AX133" s="6">
        <f>IF(AX$82&gt;0,AY133,AW133)</f>
        <v>0</v>
      </c>
      <c r="AY133" s="6">
        <f>IF($E131=0,0,IF(AY$81=L_T,0,2*AW$83/AX$80+4*AY$83/AX$80))</f>
        <v>0</v>
      </c>
      <c r="AZ133" s="56">
        <f>IF($E131=0,0,IF(AZ$81=L_T,0,-(4*AZ$83/BA$80+2*BB$83/BA$80)))</f>
        <v>0</v>
      </c>
      <c r="BA133" s="6">
        <f>IF(BA$82&gt;0,BB133,AZ133)</f>
        <v>0</v>
      </c>
      <c r="BB133" s="6">
        <f>IF($E131=0,0,IF(BB$81=L_T,0,2*AZ$83/BA$80+4*BB$83/BA$80))</f>
        <v>0</v>
      </c>
      <c r="BC133" s="56">
        <f>IF($E131=0,0,IF(BC$81=L_T,0,-(4*BC$83/BD$80+2*BE$83/BD$80)))</f>
        <v>0</v>
      </c>
      <c r="BD133" s="6">
        <f>IF(BD$82&gt;0,BE133,BC133)</f>
        <v>0</v>
      </c>
      <c r="BE133" s="6">
        <f>IF($E131=0,0,IF(BE$81=L_T,0,2*BC$83/BD$80+4*BE$83/BD$80))</f>
        <v>0</v>
      </c>
      <c r="BF133" s="56">
        <f>IF($E131=0,0,IF(BF$81=L_T,0,-(4*BF$83/BG$80+2*BH$83/BG$80)))</f>
        <v>0</v>
      </c>
      <c r="BG133" s="6">
        <f>IF(BG$82&gt;0,BH133,BF133)</f>
        <v>0</v>
      </c>
      <c r="BH133" s="6">
        <f>IF($E131=0,0,IF(BH$81=L_T,0,2*BF$83/BG$80+4*BH$83/BG$80))</f>
        <v>0</v>
      </c>
      <c r="BI133" s="56">
        <f>IF($E131=0,0,IF(BI$81=L_T,0,-(4*BI$83/BJ$80+2*BK$83/BJ$80)))</f>
        <v>0</v>
      </c>
      <c r="BJ133" s="6">
        <f>IF(BJ$82&gt;0,BK133,BI133)</f>
        <v>0</v>
      </c>
      <c r="BK133" s="6">
        <f>IF($E131=0,0,IF(BK$81=L_T,0,2*BI$83/BJ$80+4*BK$83/BJ$80))</f>
        <v>0</v>
      </c>
      <c r="BL133" s="56">
        <f>IF($E131=0,0,IF(BL$81=L_T,0,-(4*BL$83/BM$80+2*BN$83/BM$80)))</f>
        <v>0</v>
      </c>
      <c r="BM133" s="6">
        <f>IF(BM$82&gt;0,BN133,BL133)</f>
        <v>0</v>
      </c>
      <c r="BN133" s="6">
        <f>IF($E131=0,0,IF(BN$81=L_T,0,2*BL$83/BM$80+4*BN$83/BM$80))</f>
        <v>0</v>
      </c>
      <c r="BO133" s="56">
        <f>IF($E131=0,0,IF(BO$81=L_T,0,-(4*BO$83/BP$80+2*BQ$83/BP$80)))</f>
        <v>0</v>
      </c>
      <c r="BP133" s="6">
        <f>IF(BP$82&gt;0,BQ133,BO133)</f>
        <v>0</v>
      </c>
      <c r="BQ133" s="6">
        <f>IF($E131=0,0,IF(BQ$81=L_T,0,2*BO$83/BP$80+4*BQ$83/BP$80))</f>
        <v>0</v>
      </c>
      <c r="BR133" s="56">
        <f>IF($E131=0,0,IF(BR$81=L_T,0,-(4*BR$83/BS$80+2*BT$83/BS$80)))</f>
        <v>0</v>
      </c>
      <c r="BS133" s="6">
        <f>IF(BS$82&gt;0,BT133,BR133)</f>
        <v>0</v>
      </c>
      <c r="BT133" s="6">
        <f>IF($E131=0,0,IF(BT$81=L_T,0,2*BR$83/BS$80+4*BT$83/BS$80))</f>
        <v>0</v>
      </c>
      <c r="BU133" s="56">
        <f>IF($E131=0,0,IF(BU$81=L_T,0,-(4*BU$83/BV$80+2*BW$83/BV$80)))</f>
        <v>0</v>
      </c>
      <c r="BV133" s="6">
        <f>IF(BV$82&gt;0,BW133,BU133)</f>
        <v>0</v>
      </c>
      <c r="BW133" s="6">
        <f>IF($E131=0,0,IF(BW$81=L_T,0,2*BU$83/BV$80+4*BW$83/BV$80))</f>
        <v>0</v>
      </c>
      <c r="BX133" s="56">
        <f>IF($E131=0,0,IF(BX$81=L_T,0,-(4*BX$83/BY$80+2*BZ$83/BY$80)))</f>
        <v>0</v>
      </c>
      <c r="BY133" s="6">
        <f>IF(BY$82&gt;0,BZ133,BX133)</f>
        <v>0</v>
      </c>
      <c r="BZ133" s="6">
        <f>IF($E131=0,0,IF(BZ$81=L_T,0,2*BX$83/BY$80+4*BZ$83/BY$80))</f>
        <v>0</v>
      </c>
      <c r="CA133" s="56">
        <f>IF($E131=0,0,IF(CA$81=L_T,0,-(4*CA$83/CB$80+2*CC$83/CB$80)))</f>
        <v>0</v>
      </c>
      <c r="CB133" s="6">
        <f>IF(CB$82&gt;0,CC133,CA133)</f>
        <v>0</v>
      </c>
      <c r="CC133" s="6">
        <f>IF($E131=0,0,IF(CC$81=L_T,0,2*CA$83/CB$80+4*CC$83/CB$80))</f>
        <v>0</v>
      </c>
    </row>
    <row r="134" spans="1:81">
      <c r="A134" s="41" t="s">
        <v>224</v>
      </c>
      <c r="B134" s="6" t="str">
        <f>IF(D136="","",IF(ABS(H136)=Bemessung!$C$26,ABS(Daten!H133),IF(ABS(Daten!K136)=Bemessung!$C$26,ABS(Daten!K133),IF(ABS(Daten!N136)=Bemessung!$C$26,ABS(Daten!N133),IF(ABS(Daten!Q136)=Bemessung!$C$26,ABS(Daten!Q133),IF(ABS(Daten!T136)=Bemessung!$C$26,ABS(Daten!T133),IF(ABS(Daten!W136)=Bemessung!$C$26,ABS(Daten!W133),IF(ABS(Daten!Z136)=Bemessung!$C$26,ABS(Daten!Z133),IF(ABS(Daten!AC136)=Bemessung!$C$26,ABS(Daten!AC133),IF(ABS(Daten!AF136)=Bemessung!$C$26,ABS(Daten!AF133),IF(ABS(Daten!AI136)=Bemessung!$C$26,ABS(Daten!AI133),IF(ABS(Daten!AL136)=Bemessung!$C$26,ABS(Daten!AL133),IF(ABS(Daten!AO136)=Bemessung!$C$26,ABS(Daten!AO133),IF(ABS(Daten!AR136)=Bemessung!$C$26,ABS(Daten!AR133),IF(ABS(Daten!AU136)=Bemessung!$C$26,ABS(Daten!AU133),IF(ABS(Daten!AX136)=Bemessung!$C$26,ABS(Daten!AX133),IF(ABS(Daten!BA136)=Bemessung!$C$26,ABS(Daten!BA133),IF(ABS(Daten!BD136)=Bemessung!$C$26,ABS(Daten!BD133),IF(ABS(Daten!BG136)=Bemessung!$C$26,ABS(Daten!BG133),IF(ABS(Daten!BJ136)=Bemessung!$C$26,ABS(Daten!BJ133),IF(ABS(Daten!BM136)=Bemessung!$C$26,ABS(Daten!BM133),IF(ABS(Daten!BP136)=Bemessung!$C$26,ABS(Daten!BP133),IF(ABS(Daten!BS136)=Bemessung!$C$26,ABS(Daten!BS133),IF(ABS(Daten!BV136)=Bemessung!$C$26,ABS(Daten!BV133),IF(ABS(Daten!BY136)=Bemessung!$C$26,ABS(Daten!BY133),IF(ABS(Daten!CB136)=Bemessung!$C$26,ABS(Daten!CB133),""))))))))))))))))))))))))))</f>
        <v/>
      </c>
      <c r="C134" s="28"/>
      <c r="D134" s="3"/>
      <c r="E134" s="6"/>
      <c r="F134" s="55" t="s">
        <v>180</v>
      </c>
      <c r="G134" s="41"/>
      <c r="H134" s="6">
        <f>IF(Bh="nein",ABS(H130),ABS(I130))</f>
        <v>0</v>
      </c>
      <c r="I134" s="6"/>
      <c r="J134" s="56"/>
      <c r="K134" s="6">
        <f>IF(Bh="nein",ABS(K130),ABS(L130))</f>
        <v>0</v>
      </c>
      <c r="L134" s="6"/>
      <c r="M134" s="56"/>
      <c r="N134" s="6">
        <f>IF(Bh="nein",ABS(N130),ABS(O130))</f>
        <v>0</v>
      </c>
      <c r="O134" s="6"/>
      <c r="P134" s="56"/>
      <c r="Q134" s="6">
        <f>IF(Bh="nein",ABS(Q130),ABS(R130))</f>
        <v>0</v>
      </c>
      <c r="R134" s="6"/>
      <c r="S134" s="56"/>
      <c r="T134" s="6">
        <f>IF(Bh="nein",ABS(T130),ABS(U130))</f>
        <v>0</v>
      </c>
      <c r="U134" s="6"/>
      <c r="V134" s="56"/>
      <c r="W134" s="6">
        <f>IF(Bh="nein",ABS(W130),ABS(X130))</f>
        <v>0</v>
      </c>
      <c r="X134" s="6"/>
      <c r="Y134" s="56"/>
      <c r="Z134" s="6">
        <f>IF(Bh="nein",ABS(Z130),ABS(AA130))</f>
        <v>0</v>
      </c>
      <c r="AA134" s="6"/>
      <c r="AB134" s="56"/>
      <c r="AC134" s="6">
        <f>IF(Bh="nein",ABS(AC130),ABS(AD130))</f>
        <v>0</v>
      </c>
      <c r="AD134" s="6"/>
      <c r="AE134" s="56"/>
      <c r="AF134" s="6">
        <f>IF(Bh="nein",ABS(AF130),ABS(AG130))</f>
        <v>0</v>
      </c>
      <c r="AG134" s="6"/>
      <c r="AH134" s="56"/>
      <c r="AI134" s="6">
        <f>IF(Bh="nein",ABS(AI130),ABS(AJ130))</f>
        <v>0</v>
      </c>
      <c r="AJ134" s="6"/>
      <c r="AK134" s="56"/>
      <c r="AL134" s="6">
        <f>IF(Bh="nein",ABS(AL130),ABS(AM130))</f>
        <v>0</v>
      </c>
      <c r="AM134" s="6"/>
      <c r="AN134" s="56"/>
      <c r="AO134" s="6">
        <f>IF(Bh="nein",ABS(AO130),ABS(AP130))</f>
        <v>0</v>
      </c>
      <c r="AP134" s="6"/>
      <c r="AQ134" s="56"/>
      <c r="AR134" s="6">
        <f>IF(Bh="nein",ABS(AR130),ABS(AS130))</f>
        <v>0</v>
      </c>
      <c r="AS134" s="6"/>
      <c r="AT134" s="56"/>
      <c r="AU134" s="6">
        <f>IF(Bh="nein",ABS(AU130),ABS(AV130))</f>
        <v>0</v>
      </c>
      <c r="AV134" s="6"/>
      <c r="AW134" s="56"/>
      <c r="AX134" s="6">
        <f>IF(Bh="nein",ABS(AX130),ABS(AY130))</f>
        <v>0</v>
      </c>
      <c r="AY134" s="6"/>
      <c r="AZ134" s="56"/>
      <c r="BA134" s="6">
        <f>IF(Bh="nein",ABS(BA130),ABS(BB130))</f>
        <v>0</v>
      </c>
      <c r="BB134" s="6"/>
      <c r="BC134" s="56"/>
      <c r="BD134" s="6">
        <f>IF(Bh="nein",ABS(BD130),ABS(BE130))</f>
        <v>0</v>
      </c>
      <c r="BE134" s="6"/>
      <c r="BF134" s="56"/>
      <c r="BG134" s="6">
        <f>IF(Bh="nein",ABS(BG130),ABS(BH130))</f>
        <v>0</v>
      </c>
      <c r="BH134" s="6"/>
      <c r="BI134" s="56"/>
      <c r="BJ134" s="6">
        <f>IF(Bh="nein",ABS(BJ130),ABS(BK130))</f>
        <v>0</v>
      </c>
      <c r="BK134" s="6"/>
      <c r="BL134" s="56"/>
      <c r="BM134" s="6">
        <f>IF(Bh="nein",ABS(BM130),ABS(BN130))</f>
        <v>0</v>
      </c>
      <c r="BN134" s="6"/>
      <c r="BO134" s="56"/>
      <c r="BP134" s="6">
        <f>IF(Bh="nein",ABS(BP130),ABS(BQ130))</f>
        <v>0</v>
      </c>
      <c r="BQ134" s="6"/>
      <c r="BR134" s="56"/>
      <c r="BS134" s="6">
        <f>IF(Bh="nein",ABS(BS130),ABS(BT130))</f>
        <v>0</v>
      </c>
      <c r="BT134" s="6"/>
      <c r="BU134" s="56"/>
      <c r="BV134" s="6">
        <f>IF(Bh="nein",ABS(BV130),ABS(BW130))</f>
        <v>0</v>
      </c>
      <c r="BW134" s="6"/>
      <c r="BX134" s="56"/>
      <c r="BY134" s="6">
        <f>IF(Bh="nein",ABS(BY130),ABS(BZ130))</f>
        <v>0</v>
      </c>
      <c r="BZ134" s="6"/>
      <c r="CA134" s="56"/>
      <c r="CB134" s="6">
        <f>IF(Bh="nein",ABS(CB130),ABS(CC130))</f>
        <v>0</v>
      </c>
      <c r="CC134" s="6"/>
    </row>
    <row r="135" spans="1:81">
      <c r="A135" s="41" t="s">
        <v>225</v>
      </c>
      <c r="B135" s="6" t="str">
        <f>IF(D136="","",IF(ABS(H136)=Bemessung!$C$26,ABS(Daten!H132),IF(ABS(Daten!K136)=Bemessung!$C$26,ABS(Daten!K132),IF(ABS(Daten!N136)=Bemessung!$C$26,ABS(Daten!N132),IF(ABS(Daten!Q136)=Bemessung!$C$26,ABS(Daten!Q132),IF(ABS(Daten!T136)=Bemessung!$C$26,ABS(Daten!T132),IF(ABS(Daten!W136)=Bemessung!$C$26,ABS(Daten!W132),IF(ABS(Daten!Z136)=Bemessung!$C$26,ABS(Daten!Z132),IF(ABS(Daten!AC136)=Bemessung!$C$26,ABS(Daten!AC132),IF(ABS(Daten!AF136)=Bemessung!$C$26,ABS(Daten!AF132),IF(ABS(Daten!AI136)=Bemessung!$C$26,ABS(Daten!AI132),IF(ABS(Daten!AL136)=Bemessung!$C$26,ABS(Daten!AL132),IF(ABS(Daten!AO136)=Bemessung!$C$26,ABS(Daten!AO132),IF(ABS(Daten!AR136)=Bemessung!$C$26,ABS(Daten!AR132),IF(ABS(Daten!AU136)=Bemessung!$C$26,ABS(Daten!AU132),IF(ABS(Daten!AX136)=Bemessung!$C$26,ABS(Daten!AX132),IF(ABS(Daten!BA136)=Bemessung!$C$26,ABS(Daten!BA132),IF(ABS(Daten!BD136)=Bemessung!$C$26,ABS(Daten!BD132),IF(ABS(Daten!BG136)=Bemessung!$C$26,ABS(Daten!BG132),IF(ABS(Daten!BJ136)=Bemessung!$C$26,ABS(Daten!BJ132),IF(ABS(Daten!BM136)=Bemessung!$C$26,ABS(Daten!BM132),IF(ABS(Daten!BP136)=Bemessung!$C$26,ABS(Daten!BP132),IF(ABS(Daten!BS136)=Bemessung!$C$26,ABS(Daten!BS132),IF(ABS(Daten!BV136)=Bemessung!$C$26,ABS(Daten!BV132),IF(ABS(Daten!BY136)=Bemessung!$C$26,ABS(Daten!BY132),IF(ABS(Daten!CB136)=Bemessung!$C$26,ABS(Daten!CB132),""))))))))))))))))))))))))))</f>
        <v/>
      </c>
      <c r="C135" s="28"/>
      <c r="D135" s="3"/>
      <c r="E135" s="6"/>
      <c r="F135" s="57" t="s">
        <v>181</v>
      </c>
      <c r="G135" s="34"/>
      <c r="H135" s="19">
        <f>IF($D130&lt;=nHP,H$82/H_T,0)</f>
        <v>0</v>
      </c>
      <c r="I135" s="26"/>
      <c r="J135" s="34"/>
      <c r="K135" s="19">
        <f>IF($D130&lt;=nHP,K$82/H_T,0)</f>
        <v>0</v>
      </c>
      <c r="L135" s="26"/>
      <c r="M135" s="34"/>
      <c r="N135" s="19">
        <f>IF($D130&lt;=nHP,N$82/H_T,0)</f>
        <v>0</v>
      </c>
      <c r="O135" s="26"/>
      <c r="P135" s="34"/>
      <c r="Q135" s="19">
        <f>IF($D130&lt;=nHP,Q$82/H_T,0)</f>
        <v>0</v>
      </c>
      <c r="R135" s="26"/>
      <c r="S135" s="34"/>
      <c r="T135" s="19">
        <f>IF($D130&lt;=nHP,T$82/H_T,0)</f>
        <v>0</v>
      </c>
      <c r="U135" s="26"/>
      <c r="V135" s="34"/>
      <c r="W135" s="19">
        <f>IF($D130&lt;=nHP,W$82/H_T,0)</f>
        <v>0</v>
      </c>
      <c r="X135" s="26"/>
      <c r="Y135" s="34"/>
      <c r="Z135" s="19">
        <f>IF($D130&lt;=nHP,Z$82/H_T,0)</f>
        <v>0</v>
      </c>
      <c r="AA135" s="26"/>
      <c r="AB135" s="34"/>
      <c r="AC135" s="19">
        <f>IF($D130&lt;=nHP,AC$82/H_T,0)</f>
        <v>0</v>
      </c>
      <c r="AD135" s="26"/>
      <c r="AE135" s="34"/>
      <c r="AF135" s="19">
        <f>IF($D130&lt;=nHP,AF$82/H_T,0)</f>
        <v>0</v>
      </c>
      <c r="AG135" s="26"/>
      <c r="AH135" s="34"/>
      <c r="AI135" s="19">
        <f>IF($D130&lt;=nHP,AI$82/H_T,0)</f>
        <v>0</v>
      </c>
      <c r="AJ135" s="26"/>
      <c r="AK135" s="34"/>
      <c r="AL135" s="19">
        <f>IF($D130&lt;=nHP,AL$82/H_T,0)</f>
        <v>0</v>
      </c>
      <c r="AM135" s="26"/>
      <c r="AN135" s="34"/>
      <c r="AO135" s="19">
        <f>IF($D130&lt;=nHP,AO$82/H_T,0)</f>
        <v>0</v>
      </c>
      <c r="AP135" s="26"/>
      <c r="AQ135" s="34"/>
      <c r="AR135" s="19">
        <f>IF($D130&lt;=nHP,AR$82/H_T,0)</f>
        <v>0</v>
      </c>
      <c r="AS135" s="26"/>
      <c r="AT135" s="34"/>
      <c r="AU135" s="19">
        <f>IF($D130&lt;=nHP,AU$82/H_T,0)</f>
        <v>0</v>
      </c>
      <c r="AV135" s="26"/>
      <c r="AW135" s="34"/>
      <c r="AX135" s="19">
        <f>IF($D130&lt;=nHP,AX$82/H_T,0)</f>
        <v>0</v>
      </c>
      <c r="AY135" s="26"/>
      <c r="AZ135" s="34"/>
      <c r="BA135" s="19">
        <f>IF($D130&lt;=nHP,BA$82/H_T,0)</f>
        <v>0</v>
      </c>
      <c r="BB135" s="26"/>
      <c r="BC135" s="34"/>
      <c r="BD135" s="19">
        <f>IF($D130&lt;=nHP,BD$82/H_T,0)</f>
        <v>0</v>
      </c>
      <c r="BE135" s="26"/>
      <c r="BF135" s="34"/>
      <c r="BG135" s="19">
        <f>IF($D130&lt;=nHP,BG$82/H_T,0)</f>
        <v>0</v>
      </c>
      <c r="BH135" s="26"/>
      <c r="BI135" s="34"/>
      <c r="BJ135" s="19">
        <f>IF($D130&lt;=nHP,BJ$82/H_T,0)</f>
        <v>0</v>
      </c>
      <c r="BK135" s="26"/>
      <c r="BL135" s="34"/>
      <c r="BM135" s="19">
        <f>IF($D130&lt;=nHP,BM$82/H_T,0)</f>
        <v>0</v>
      </c>
      <c r="BN135" s="26"/>
      <c r="BO135" s="34"/>
      <c r="BP135" s="19">
        <f>IF($D130&lt;=nHP,BP$82/H_T,0)</f>
        <v>0</v>
      </c>
      <c r="BQ135" s="26"/>
      <c r="BR135" s="34"/>
      <c r="BS135" s="19">
        <f>IF($D130&lt;=nHP,BS$82/H_T,0)</f>
        <v>0</v>
      </c>
      <c r="BT135" s="26"/>
      <c r="BU135" s="34"/>
      <c r="BV135" s="19">
        <f>IF($D130&lt;=nHP,BV$82/H_T,0)</f>
        <v>0</v>
      </c>
      <c r="BW135" s="26"/>
      <c r="BX135" s="34"/>
      <c r="BY135" s="19">
        <f>IF($D130&lt;=nHP,BY$82/H_T,0)</f>
        <v>0</v>
      </c>
      <c r="BZ135" s="26"/>
      <c r="CA135" s="34"/>
      <c r="CB135" s="19">
        <f>IF($D130&lt;=nHP,CB$82/H_T,0)</f>
        <v>0</v>
      </c>
      <c r="CC135" s="26"/>
    </row>
    <row r="136" spans="1:81">
      <c r="A136" s="41"/>
      <c r="C136" s="28"/>
      <c r="D136" s="58" t="str">
        <f>IF(OR(ABS(H136)=Bemessung!$C$26,ABS(K136)=Bemessung!$C$26,ABS(N136)=Bemessung!$C$26,ABS(Daten!Q136)=Bemessung!$C$26,ABS(Daten!T136)=Bemessung!$C$26,ABS(Daten!W136)=Bemessung!$C$26,ABS(Daten!Z136)=Bemessung!$C$26,ABS(Daten!AC136)=Bemessung!$C$26,ABS(Daten!AF136)=Bemessung!$C$26,ABS(Daten!AI136)=Bemessung!$C$26,ABS(Daten!AL136)=Bemessung!$C$26,ABS(Daten!AO136)=Bemessung!$C$26,ABS(Daten!AR136)=Bemessung!$C$26,ABS(Daten!AU136)=Bemessung!$C$26,ABS(Daten!AX136)=Bemessung!$C$26,ABS(Daten!BA136)=Bemessung!$C$26,ABS(Daten!BD136)=Bemessung!$C$26,ABS(Daten!BG136)=Bemessung!$C$26,ABS(Daten!BJ136)=Bemessung!$C$26,ABS(Daten!BM136)=Bemessung!$C$26,ABS(Daten!BP136)=Bemessung!$C$26,ABS(Daten!BS136)=Bemessung!$C$26,ABS(Daten!BV136)=Bemessung!$C$26,ABS(Daten!BY136)=Bemessung!$C$26,ABS(Daten!CB136)=Bemessung!$C$26),D130,"")</f>
        <v/>
      </c>
      <c r="E136" s="6"/>
      <c r="F136" s="57" t="s">
        <v>182</v>
      </c>
      <c r="G136" s="34"/>
      <c r="H136" s="19">
        <f>IF(H$82&gt;0,SQRT((H131+I133)^2+H132^2),-SQRT((H131+G133)^2+H132^2))</f>
        <v>0</v>
      </c>
      <c r="I136" s="26"/>
      <c r="J136" s="34"/>
      <c r="K136" s="19">
        <f>IF(K$82&gt;0,SQRT((K131+L133)^2+K132^2),-SQRT((K131+J133)^2+K132^2))</f>
        <v>0</v>
      </c>
      <c r="L136" s="26"/>
      <c r="M136" s="34"/>
      <c r="N136" s="19">
        <f>IF(N$82&gt;0,SQRT((N131+O133)^2+N132^2),-SQRT((N131+M133)^2+N132^2))</f>
        <v>0</v>
      </c>
      <c r="O136" s="26"/>
      <c r="P136" s="34"/>
      <c r="Q136" s="19">
        <f>IF(Q$82&gt;0,SQRT((Q131+R133)^2+Q132^2),-SQRT((Q131+P133)^2+Q132^2))</f>
        <v>0</v>
      </c>
      <c r="R136" s="26"/>
      <c r="S136" s="34"/>
      <c r="T136" s="19">
        <f>IF(T$82&gt;0,SQRT((T131+U133)^2+T132^2),-SQRT((T131+S133)^2+T132^2))</f>
        <v>0</v>
      </c>
      <c r="U136" s="26"/>
      <c r="V136" s="34"/>
      <c r="W136" s="19">
        <f>IF(W$82&gt;0,SQRT((W131+X133)^2+W132^2),-SQRT((W131+V133)^2+W132^2))</f>
        <v>0</v>
      </c>
      <c r="X136" s="26"/>
      <c r="Y136" s="34"/>
      <c r="Z136" s="19">
        <f>IF(Z$82&gt;0,SQRT((Z131+AA133)^2+Z132^2),-SQRT((Z131+Y133)^2+Z132^2))</f>
        <v>0</v>
      </c>
      <c r="AA136" s="26"/>
      <c r="AB136" s="34"/>
      <c r="AC136" s="19">
        <f>IF(AC$82&gt;0,SQRT((AC131+AD133)^2+AC132^2),-SQRT((AC131+AB133)^2+AC132^2))</f>
        <v>0</v>
      </c>
      <c r="AD136" s="26"/>
      <c r="AE136" s="34"/>
      <c r="AF136" s="19">
        <f>IF(AF$82&gt;0,SQRT((AF131+AG133)^2+AF132^2),-SQRT((AF131+AE133)^2+AF132^2))</f>
        <v>0</v>
      </c>
      <c r="AG136" s="26"/>
      <c r="AH136" s="34"/>
      <c r="AI136" s="19">
        <f>IF(AI$82&gt;0,SQRT((AI131+AJ133)^2+AI132^2),-SQRT((AI131+AH133)^2+AI132^2))</f>
        <v>0</v>
      </c>
      <c r="AJ136" s="26"/>
      <c r="AK136" s="34"/>
      <c r="AL136" s="19">
        <f>IF(AL$82&gt;0,SQRT((AL131+AM133)^2+AL132^2),-SQRT((AL131+AK133)^2+AL132^2))</f>
        <v>0</v>
      </c>
      <c r="AM136" s="26"/>
      <c r="AN136" s="34"/>
      <c r="AO136" s="19">
        <f>IF(AO$82&gt;0,SQRT((AO131+AP133)^2+AO132^2),-SQRT((AO131+AN133)^2+AO132^2))</f>
        <v>0</v>
      </c>
      <c r="AP136" s="26"/>
      <c r="AQ136" s="34"/>
      <c r="AR136" s="19">
        <f>IF(AR$82&gt;0,SQRT((AR131+AS133)^2+AR132^2),-SQRT((AR131+AQ133)^2+AR132^2))</f>
        <v>0</v>
      </c>
      <c r="AS136" s="26"/>
      <c r="AT136" s="34"/>
      <c r="AU136" s="19">
        <f>IF(AU$82&gt;0,SQRT((AU131+AV133)^2+AU132^2),-SQRT((AU131+AT133)^2+AU132^2))</f>
        <v>0</v>
      </c>
      <c r="AV136" s="26"/>
      <c r="AW136" s="34"/>
      <c r="AX136" s="19">
        <f>IF(AX$82&gt;0,SQRT((AX131+AY133)^2+AX132^2),-SQRT((AX131+AW133)^2+AX132^2))</f>
        <v>0</v>
      </c>
      <c r="AY136" s="26"/>
      <c r="AZ136" s="34"/>
      <c r="BA136" s="19">
        <f>IF(BA$82&gt;0,SQRT((BA131+BB133)^2+BA132^2),-SQRT((BA131+AZ133)^2+BA132^2))</f>
        <v>0</v>
      </c>
      <c r="BB136" s="26"/>
      <c r="BC136" s="34"/>
      <c r="BD136" s="19">
        <f>IF(BD$82&gt;0,SQRT((BD131+BE133)^2+BD132^2),-SQRT((BD131+BC133)^2+BD132^2))</f>
        <v>0</v>
      </c>
      <c r="BE136" s="26"/>
      <c r="BF136" s="34"/>
      <c r="BG136" s="19">
        <f>IF(BG$82&gt;0,SQRT((BG131+BH133)^2+BG132^2),-SQRT((BG131+BF133)^2+BG132^2))</f>
        <v>0</v>
      </c>
      <c r="BH136" s="26"/>
      <c r="BI136" s="34"/>
      <c r="BJ136" s="19">
        <f>IF(BJ$82&gt;0,SQRT((BJ131+BK133)^2+BJ132^2),-SQRT((BJ131+BI133)^2+BJ132^2))</f>
        <v>0</v>
      </c>
      <c r="BK136" s="26"/>
      <c r="BL136" s="34"/>
      <c r="BM136" s="19">
        <f>IF(BM$82&gt;0,SQRT((BM131+BN133)^2+BM132^2),-SQRT((BM131+BL133)^2+BM132^2))</f>
        <v>0</v>
      </c>
      <c r="BN136" s="26"/>
      <c r="BO136" s="34"/>
      <c r="BP136" s="19">
        <f>IF(BP$82&gt;0,SQRT((BP131+BQ133)^2+BP132^2),-SQRT((BP131+BO133)^2+BP132^2))</f>
        <v>0</v>
      </c>
      <c r="BQ136" s="26"/>
      <c r="BR136" s="34"/>
      <c r="BS136" s="19">
        <f>IF(BS$82&gt;0,SQRT((BS131+BT133)^2+BS132^2),-SQRT((BS131+BR133)^2+BS132^2))</f>
        <v>0</v>
      </c>
      <c r="BT136" s="26"/>
      <c r="BU136" s="34"/>
      <c r="BV136" s="19">
        <f>IF(BV$82&gt;0,SQRT((BV131+BW133)^2+BV132^2),-SQRT((BV131+BU133)^2+BV132^2))</f>
        <v>0</v>
      </c>
      <c r="BW136" s="26"/>
      <c r="BX136" s="34"/>
      <c r="BY136" s="19">
        <f>IF(BY$82&gt;0,SQRT((BY131+BZ133)^2+BY132^2),-SQRT((BY131+BX133)^2+BY132^2))</f>
        <v>0</v>
      </c>
      <c r="BZ136" s="26"/>
      <c r="CA136" s="34"/>
      <c r="CB136" s="19">
        <f>IF(CB$82&gt;0,SQRT((CB131+CC133)^2+CB132^2),-SQRT((CB131+CA133)^2+CB132^2))</f>
        <v>0</v>
      </c>
      <c r="CC136" s="26"/>
    </row>
    <row r="137" spans="1:81">
      <c r="A137" s="41" t="s">
        <v>226</v>
      </c>
      <c r="B137" s="6" t="str">
        <f>IF(D137="","",IF(ABS(H137)=Bemessung!$C$26,ABS(Daten!H134),IF(ABS(Daten!K137)=Bemessung!$C$26,ABS(Daten!K134),IF(ABS(Daten!N137)=Bemessung!$C$26,ABS(Daten!N134),IF(ABS(Daten!Q137)=Bemessung!$C$26,ABS(Daten!Q134),IF(ABS(Daten!T137)=Bemessung!$C$26,ABS(Daten!T134),IF(ABS(Daten!W137)=Bemessung!$C$26,ABS(Daten!W134),IF(ABS(Daten!Z137)=Bemessung!$C$26,ABS(Daten!Z134),IF(ABS(Daten!AC137)=Bemessung!$C$26,ABS(Daten!AC134),IF(ABS(Daten!AF137)=Bemessung!$C$26,ABS(Daten!AF134),IF(ABS(Daten!AI137)=Bemessung!$C$26,ABS(Daten!AI134),IF(ABS(Daten!AL137)=Bemessung!$C$26,ABS(Daten!AL134),IF(ABS(Daten!AO137)=Bemessung!$C$26,ABS(Daten!AO134),IF(ABS(Daten!AR137)=Bemessung!$C$26,ABS(Daten!AR134),IF(ABS(Daten!AU137)=Bemessung!$C$26,ABS(Daten!AU134),IF(ABS(Daten!AX137)=Bemessung!$C$26,ABS(Daten!AX134),IF(ABS(Daten!BA137)=Bemessung!$C$26,ABS(Daten!BA134),IF(ABS(Daten!BD137)=Bemessung!$C$26,ABS(Daten!BD134),IF(ABS(Daten!BG137)=Bemessung!$C$26,ABS(Daten!BG134),IF(ABS(Daten!BJ137)=Bemessung!$C$26,ABS(Daten!BJ134),IF(ABS(Daten!BM137)=Bemessung!$C$26,ABS(Daten!BM134),IF(ABS(Daten!BP137)=Bemessung!$C$26,ABS(Daten!BP134),IF(ABS(Daten!BS137)=Bemessung!$C$26,ABS(Daten!BS134),IF(ABS(Daten!BV137)=Bemessung!$C$26,ABS(Daten!BV134),IF(ABS(Daten!BY137)=Bemessung!$C$26,ABS(Daten!BY134),IF(ABS(Daten!CB137)=Bemessung!$C$26,ABS(Daten!CB134),""))))))))))))))))))))))))))</f>
        <v/>
      </c>
      <c r="C137" s="65" t="str">
        <f>IF(D137="","",IF(ABS(H137)=Bemessung!$C$26,1,IF(ABS(Daten!K137)=Bemessung!$C$26,2,IF(ABS(Daten!N137)=Bemessung!$C$26,3,IF(ABS(Daten!Q137)=Bemessung!$C$26,4,IF(ABS(Daten!T137)=Bemessung!$C$26,5,IF(ABS(Daten!W137)=Bemessung!$C$26,6,IF(ABS(Daten!Z137)=Bemessung!$C$26,7,IF(ABS(Daten!AC137)=Bemessung!$C$26,8,IF(ABS(Daten!AF137)=Bemessung!$C$26,9,IF(ABS(Daten!AI137)=Bemessung!$C$26,10,IF(ABS(Daten!AL137)=Bemessung!$C$26,11,IF(ABS(Daten!AO137)=Bemessung!$C$26,12,IF(ABS(Daten!AR137)=Bemessung!$C$26,13,IF(ABS(Daten!AU137)=Bemessung!$C$26,14,IF(ABS(Daten!AX137)=Bemessung!$C$26,15,IF(ABS(Daten!BA137)=Bemessung!$C$26,16,IF(ABS(Daten!BD137)=Bemessung!$C$26,17,IF(ABS(Daten!BG137)=Bemessung!$C$26,18,IF(ABS(Daten!BJ137)=Bemessung!$C$26,19,IF(ABS(Daten!BM137)=Bemessung!$C$26,20,IF(ABS(Daten!BP137)=Bemessung!$C$26,21,IF(ABS(Daten!BS137)=Bemessung!$C$26,22,IF(ABS(Daten!BV137)=Bemessung!$C$26,23,IF(ABS(Daten!BY137)=Bemessung!$C$26,24,IF(ABS(Daten!CB137)=Bemessung!$C$26,25,""))))))))))))))))))))))))))</f>
        <v/>
      </c>
      <c r="D137" s="58" t="str">
        <f>IF(OR(ABS(H137)=Bemessung!$C$26,ABS(K137)=Bemessung!$C$26,ABS(N137)=Bemessung!$C$26,ABS(Daten!Q137)=Bemessung!$C$26,ABS(Daten!T137)=Bemessung!$C$26,ABS(Daten!W137)=Bemessung!$C$26,ABS(Daten!Z137)=Bemessung!$C$26,ABS(Daten!AC137)=Bemessung!$C$26,ABS(Daten!AF137)=Bemessung!$C$26,ABS(Daten!AI137)=Bemessung!$C$26,ABS(Daten!AL137)=Bemessung!$C$26,ABS(Daten!AO137)=Bemessung!$C$26,ABS(Daten!AR137)=Bemessung!$C$26,ABS(Daten!AU137)=Bemessung!$C$26,ABS(Daten!AX137)=Bemessung!$C$26,ABS(Daten!BA137)=Bemessung!$C$26,ABS(Daten!BD137)=Bemessung!$C$26,ABS(Daten!BG137)=Bemessung!$C$26,ABS(Daten!BJ137)=Bemessung!$C$26,ABS(Daten!BM137)=Bemessung!$C$26,ABS(Daten!BP137)=Bemessung!$C$26,ABS(Daten!BS137)=Bemessung!$C$26,ABS(Daten!BV137)=Bemessung!$C$26,ABS(Daten!BY137)=Bemessung!$C$26,ABS(Daten!CB137)=Bemessung!$C$26),D130,"")</f>
        <v/>
      </c>
      <c r="E137" s="6"/>
      <c r="F137" s="57" t="s">
        <v>183</v>
      </c>
      <c r="G137" s="34"/>
      <c r="H137" s="19">
        <f>IF(H$82&gt;0,SQRT((H134+I133)^2+H135^2),-SQRT((H134+G133)^2+H135^2))</f>
        <v>0</v>
      </c>
      <c r="I137" s="26"/>
      <c r="J137" s="34"/>
      <c r="K137" s="19">
        <f>IF(K$82&gt;0,SQRT((K134+L133)^2+K135^2),-SQRT((K134+J133)^2+K135^2))</f>
        <v>0</v>
      </c>
      <c r="L137" s="26"/>
      <c r="M137" s="34"/>
      <c r="N137" s="19">
        <f>IF(N$82&gt;0,SQRT((N134+O133)^2+N135^2),-SQRT((N134+M133)^2+N135^2))</f>
        <v>0</v>
      </c>
      <c r="O137" s="26"/>
      <c r="P137" s="34"/>
      <c r="Q137" s="19">
        <f>IF(Q$82&gt;0,SQRT((Q134+R133)^2+Q135^2),-SQRT((Q134+P133)^2+Q135^2))</f>
        <v>0</v>
      </c>
      <c r="R137" s="26"/>
      <c r="S137" s="34"/>
      <c r="T137" s="19">
        <f>IF(T$82&gt;0,SQRT((T134+U133)^2+T135^2),-SQRT((T134+S133)^2+T135^2))</f>
        <v>0</v>
      </c>
      <c r="U137" s="26"/>
      <c r="V137" s="34"/>
      <c r="W137" s="19">
        <f>IF(W$82&gt;0,SQRT((W134+X133)^2+W135^2),-SQRT((W134+V133)^2+W135^2))</f>
        <v>0</v>
      </c>
      <c r="X137" s="26"/>
      <c r="Y137" s="34"/>
      <c r="Z137" s="19">
        <f>IF(Z$82&gt;0,SQRT((Z134+AA133)^2+Z135^2),-SQRT((Z134+Y133)^2+Z135^2))</f>
        <v>0</v>
      </c>
      <c r="AA137" s="26"/>
      <c r="AB137" s="34"/>
      <c r="AC137" s="19">
        <f>IF(AC$82&gt;0,SQRT((AC134+AD133)^2+AC135^2),-SQRT((AC134+AB133)^2+AC135^2))</f>
        <v>0</v>
      </c>
      <c r="AD137" s="26"/>
      <c r="AE137" s="34"/>
      <c r="AF137" s="19">
        <f>IF(AF$82&gt;0,SQRT((AF134+AG133)^2+AF135^2),-SQRT((AF134+AE133)^2+AF135^2))</f>
        <v>0</v>
      </c>
      <c r="AG137" s="26"/>
      <c r="AH137" s="34"/>
      <c r="AI137" s="19">
        <f>IF(AI$82&gt;0,SQRT((AI134+AJ133)^2+AI135^2),-SQRT((AI134+AH133)^2+AI135^2))</f>
        <v>0</v>
      </c>
      <c r="AJ137" s="26"/>
      <c r="AK137" s="34"/>
      <c r="AL137" s="19">
        <f>IF(AL$82&gt;0,SQRT((AL134+AM133)^2+AL135^2),-SQRT((AL134+AK133)^2+AL135^2))</f>
        <v>0</v>
      </c>
      <c r="AM137" s="26"/>
      <c r="AN137" s="34"/>
      <c r="AO137" s="19">
        <f>IF(AO$82&gt;0,SQRT((AO134+AP133)^2+AO135^2),-SQRT((AO134+AN133)^2+AO135^2))</f>
        <v>0</v>
      </c>
      <c r="AP137" s="26"/>
      <c r="AQ137" s="34"/>
      <c r="AR137" s="19">
        <f>IF(AR$82&gt;0,SQRT((AR134+AS133)^2+AR135^2),-SQRT((AR134+AQ133)^2+AR135^2))</f>
        <v>0</v>
      </c>
      <c r="AS137" s="26"/>
      <c r="AT137" s="34"/>
      <c r="AU137" s="19">
        <f>IF(AU$82&gt;0,SQRT((AU134+AV133)^2+AU135^2),-SQRT((AU134+AT133)^2+AU135^2))</f>
        <v>0</v>
      </c>
      <c r="AV137" s="26"/>
      <c r="AW137" s="34"/>
      <c r="AX137" s="19">
        <f>IF(AX$82&gt;0,SQRT((AX134+AY133)^2+AX135^2),-SQRT((AX134+AW133)^2+AX135^2))</f>
        <v>0</v>
      </c>
      <c r="AY137" s="26"/>
      <c r="AZ137" s="34"/>
      <c r="BA137" s="19">
        <f>IF(BA$82&gt;0,SQRT((BA134+BB133)^2+BA135^2),-SQRT((BA134+AZ133)^2+BA135^2))</f>
        <v>0</v>
      </c>
      <c r="BB137" s="26"/>
      <c r="BC137" s="34"/>
      <c r="BD137" s="19">
        <f>IF(BD$82&gt;0,SQRT((BD134+BE133)^2+BD135^2),-SQRT((BD134+BC133)^2+BD135^2))</f>
        <v>0</v>
      </c>
      <c r="BE137" s="26"/>
      <c r="BF137" s="34"/>
      <c r="BG137" s="19">
        <f>IF(BG$82&gt;0,SQRT((BG134+BH133)^2+BG135^2),-SQRT((BG134+BF133)^2+BG135^2))</f>
        <v>0</v>
      </c>
      <c r="BH137" s="26"/>
      <c r="BI137" s="34"/>
      <c r="BJ137" s="19">
        <f>IF(BJ$82&gt;0,SQRT((BJ134+BK133)^2+BJ135^2),-SQRT((BJ134+BI133)^2+BJ135^2))</f>
        <v>0</v>
      </c>
      <c r="BK137" s="26"/>
      <c r="BL137" s="34"/>
      <c r="BM137" s="19">
        <f>IF(BM$82&gt;0,SQRT((BM134+BN133)^2+BM135^2),-SQRT((BM134+BL133)^2+BM135^2))</f>
        <v>0</v>
      </c>
      <c r="BN137" s="26"/>
      <c r="BO137" s="34"/>
      <c r="BP137" s="19">
        <f>IF(BP$82&gt;0,SQRT((BP134+BQ133)^2+BP135^2),-SQRT((BP134+BO133)^2+BP135^2))</f>
        <v>0</v>
      </c>
      <c r="BQ137" s="26"/>
      <c r="BR137" s="34"/>
      <c r="BS137" s="19">
        <f>IF(BS$82&gt;0,SQRT((BS134+BT133)^2+BS135^2),-SQRT((BS134+BR133)^2+BS135^2))</f>
        <v>0</v>
      </c>
      <c r="BT137" s="26"/>
      <c r="BU137" s="34"/>
      <c r="BV137" s="19">
        <f>IF(BV$82&gt;0,SQRT((BV134+BW133)^2+BV135^2),-SQRT((BV134+BU133)^2+BV135^2))</f>
        <v>0</v>
      </c>
      <c r="BW137" s="26"/>
      <c r="BX137" s="34"/>
      <c r="BY137" s="19">
        <f>IF(BY$82&gt;0,SQRT((BY134+BZ133)^2+BY135^2),-SQRT((BY134+BX133)^2+BY135^2))</f>
        <v>0</v>
      </c>
      <c r="BZ137" s="26"/>
      <c r="CA137" s="34"/>
      <c r="CB137" s="19">
        <f>IF(CB$82&gt;0,SQRT((CB134+CC133)^2+CB135^2),-SQRT((CB134+CA133)^2+CB135^2))</f>
        <v>0</v>
      </c>
      <c r="CC137" s="26"/>
    </row>
    <row r="138" spans="1:81">
      <c r="A138" s="41" t="s">
        <v>227</v>
      </c>
      <c r="B138" s="6" t="str">
        <f>IF(D137="","",IF(ABS(H137)=Bemessung!$C$26,ABS(Daten!H133),IF(ABS(Daten!K137)=Bemessung!$C$26,ABS(Daten!K133),IF(ABS(Daten!N137)=Bemessung!$C$26,ABS(Daten!N133),IF(ABS(Daten!Q137)=Bemessung!$C$26,ABS(Daten!Q133),IF(ABS(Daten!T137)=Bemessung!$C$26,ABS(Daten!T133),IF(ABS(Daten!W137)=Bemessung!$C$26,ABS(Daten!W133),IF(ABS(Daten!Z137)=Bemessung!$C$26,ABS(Daten!Z133),IF(ABS(Daten!AC137)=Bemessung!$C$26,ABS(Daten!AC133),IF(ABS(Daten!AF137)=Bemessung!$C$26,ABS(Daten!AF133),IF(ABS(Daten!AI137)=Bemessung!$C$26,ABS(Daten!AI133),IF(ABS(Daten!AL137)=Bemessung!$C$26,ABS(Daten!AL133),IF(ABS(Daten!AO137)=Bemessung!$C$26,ABS(Daten!AO133),IF(ABS(Daten!AR137)=Bemessung!$C$26,ABS(Daten!AR133),IF(ABS(Daten!AU137)=Bemessung!$C$26,ABS(Daten!AU133),IF(ABS(Daten!AX137)=Bemessung!$C$26,ABS(Daten!AX133),IF(ABS(Daten!BA137)=Bemessung!$C$26,ABS(Daten!BA133),IF(ABS(Daten!BD137)=Bemessung!$C$26,ABS(Daten!BD133),IF(ABS(Daten!BG137)=Bemessung!$C$26,ABS(Daten!BG133),IF(ABS(Daten!BJ137)=Bemessung!$C$26,ABS(Daten!BJ133),IF(ABS(Daten!BM137)=Bemessung!$C$26,ABS(Daten!BM133),IF(ABS(Daten!BP137)=Bemessung!$C$26,ABS(Daten!BP133),IF(ABS(Daten!BS137)=Bemessung!$C$26,ABS(Daten!BS133),IF(ABS(Daten!BV137)=Bemessung!$C$26,ABS(Daten!BV133),IF(ABS(Daten!BY137)=Bemessung!$C$26,ABS(Daten!BY133),IF(ABS(Daten!CB137)=Bemessung!$C$26,ABS(Daten!CB133),""))))))))))))))))))))))))))</f>
        <v/>
      </c>
      <c r="C138" s="28"/>
      <c r="E138" s="3"/>
      <c r="F138" s="58" t="s">
        <v>102</v>
      </c>
      <c r="G138" s="59"/>
      <c r="H138" s="60">
        <f>IF(H$82&gt;0,MAX(H136:H137),MIN(H136:H137))</f>
        <v>0</v>
      </c>
      <c r="I138" s="61"/>
      <c r="J138" s="59"/>
      <c r="K138" s="60">
        <f>IF(K$82&gt;0,MAX(K136:K137),MIN(K136:K137))</f>
        <v>0</v>
      </c>
      <c r="L138" s="61"/>
      <c r="M138" s="59"/>
      <c r="N138" s="60">
        <f>IF(N$82&gt;0,MAX(N136:N137),MIN(N136:N137))</f>
        <v>0</v>
      </c>
      <c r="O138" s="61"/>
      <c r="P138" s="59"/>
      <c r="Q138" s="60">
        <f>IF(Q$82&gt;0,MAX(Q136:Q137),MIN(Q136:Q137))</f>
        <v>0</v>
      </c>
      <c r="R138" s="61"/>
      <c r="S138" s="59"/>
      <c r="T138" s="60">
        <f>IF(T$82&gt;0,MAX(T136:T137),MIN(T136:T137))</f>
        <v>0</v>
      </c>
      <c r="U138" s="61"/>
      <c r="V138" s="59"/>
      <c r="W138" s="60">
        <f>IF(W$82&gt;0,MAX(W136:W137),MIN(W136:W137))</f>
        <v>0</v>
      </c>
      <c r="X138" s="61"/>
      <c r="Y138" s="59"/>
      <c r="Z138" s="60">
        <f>IF(Z$82&gt;0,MAX(Z136:Z137),MIN(Z136:Z137))</f>
        <v>0</v>
      </c>
      <c r="AA138" s="61"/>
      <c r="AB138" s="59"/>
      <c r="AC138" s="60">
        <f>IF(AC$82&gt;0,MAX(AC136:AC137),MIN(AC136:AC137))</f>
        <v>0</v>
      </c>
      <c r="AD138" s="61"/>
      <c r="AE138" s="59"/>
      <c r="AF138" s="60">
        <f>IF(AF$82&gt;0,MAX(AF136:AF137),MIN(AF136:AF137))</f>
        <v>0</v>
      </c>
      <c r="AG138" s="61"/>
      <c r="AH138" s="59"/>
      <c r="AI138" s="60">
        <f>IF(AI$82&gt;0,MAX(AI136:AI137),MIN(AI136:AI137))</f>
        <v>0</v>
      </c>
      <c r="AJ138" s="61"/>
      <c r="AK138" s="59"/>
      <c r="AL138" s="60">
        <f>IF(AL$82&gt;0,MAX(AL136:AL137),MIN(AL136:AL137))</f>
        <v>0</v>
      </c>
      <c r="AM138" s="61"/>
      <c r="AN138" s="59"/>
      <c r="AO138" s="60">
        <f>IF(AO$82&gt;0,MAX(AO136:AO137),MIN(AO136:AO137))</f>
        <v>0</v>
      </c>
      <c r="AP138" s="61"/>
      <c r="AQ138" s="59"/>
      <c r="AR138" s="60">
        <f>IF(AR$82&gt;0,MAX(AR136:AR137),MIN(AR136:AR137))</f>
        <v>0</v>
      </c>
      <c r="AS138" s="61"/>
      <c r="AT138" s="59"/>
      <c r="AU138" s="60">
        <f>IF(AU$82&gt;0,MAX(AU136:AU137),MIN(AU136:AU137))</f>
        <v>0</v>
      </c>
      <c r="AV138" s="61"/>
      <c r="AW138" s="59"/>
      <c r="AX138" s="60">
        <f>IF(AX$82&gt;0,MAX(AX136:AX137),MIN(AX136:AX137))</f>
        <v>0</v>
      </c>
      <c r="AY138" s="61"/>
      <c r="AZ138" s="59"/>
      <c r="BA138" s="60">
        <f>IF(BA$82&gt;0,MAX(BA136:BA137),MIN(BA136:BA137))</f>
        <v>0</v>
      </c>
      <c r="BB138" s="61"/>
      <c r="BC138" s="59"/>
      <c r="BD138" s="60">
        <f>IF(BD$82&gt;0,MAX(BD136:BD137),MIN(BD136:BD137))</f>
        <v>0</v>
      </c>
      <c r="BE138" s="61"/>
      <c r="BF138" s="59"/>
      <c r="BG138" s="60">
        <f>IF(BG$82&gt;0,MAX(BG136:BG137),MIN(BG136:BG137))</f>
        <v>0</v>
      </c>
      <c r="BH138" s="61"/>
      <c r="BI138" s="59"/>
      <c r="BJ138" s="60">
        <f>IF(BJ$82&gt;0,MAX(BJ136:BJ137),MIN(BJ136:BJ137))</f>
        <v>0</v>
      </c>
      <c r="BK138" s="61"/>
      <c r="BL138" s="59"/>
      <c r="BM138" s="60">
        <f>IF(BM$82&gt;0,MAX(BM136:BM137),MIN(BM136:BM137))</f>
        <v>0</v>
      </c>
      <c r="BN138" s="61"/>
      <c r="BO138" s="59"/>
      <c r="BP138" s="60">
        <f>IF(BP$82&gt;0,MAX(BP136:BP137),MIN(BP136:BP137))</f>
        <v>0</v>
      </c>
      <c r="BQ138" s="61"/>
      <c r="BR138" s="59"/>
      <c r="BS138" s="60">
        <f>IF(BS$82&gt;0,MAX(BS136:BS137),MIN(BS136:BS137))</f>
        <v>0</v>
      </c>
      <c r="BT138" s="61"/>
      <c r="BU138" s="59"/>
      <c r="BV138" s="60">
        <f>IF(BV$82&gt;0,MAX(BV136:BV137),MIN(BV136:BV137))</f>
        <v>0</v>
      </c>
      <c r="BW138" s="61"/>
      <c r="BX138" s="59"/>
      <c r="BY138" s="60">
        <f>IF(BY$82&gt;0,MAX(BY136:BY137),MIN(BY136:BY137))</f>
        <v>0</v>
      </c>
      <c r="BZ138" s="61"/>
      <c r="CA138" s="59"/>
      <c r="CB138" s="60">
        <f>IF(CB$82&gt;0,MAX(CB136:CB137),MIN(CB136:CB137))</f>
        <v>0</v>
      </c>
      <c r="CC138" s="61"/>
    </row>
    <row r="139" spans="1:81">
      <c r="A139" s="34" t="s">
        <v>228</v>
      </c>
      <c r="B139" s="19" t="str">
        <f>IF(D137="","",IF(ABS(H137)=Bemessung!$C$26,ABS(Daten!H135),IF(ABS(Daten!K137)=Bemessung!$C$26,ABS(Daten!K135),IF(ABS(Daten!N137)=Bemessung!$C$26,ABS(Daten!N135),IF(ABS(Daten!Q137)=Bemessung!$C$26,ABS(Daten!Q135),IF(ABS(Daten!T137)=Bemessung!$C$26,ABS(Daten!T135),IF(ABS(Daten!W137)=Bemessung!$C$26,ABS(Daten!W135),IF(ABS(Daten!Z137)=Bemessung!$C$26,ABS(Daten!Z135),IF(ABS(Daten!AC137)=Bemessung!$C$26,ABS(Daten!AC135),IF(ABS(Daten!AF137)=Bemessung!$C$26,ABS(Daten!AF135),IF(ABS(Daten!AI137)=Bemessung!$C$26,ABS(Daten!AI135),IF(ABS(Daten!AL137)=Bemessung!$C$26,ABS(Daten!AL135),IF(ABS(Daten!AO137)=Bemessung!$C$26,ABS(Daten!AO135),IF(ABS(Daten!AR137)=Bemessung!$C$26,ABS(Daten!AR135),IF(ABS(Daten!AU137)=Bemessung!$C$26,ABS(Daten!AU135),IF(ABS(Daten!AX137)=Bemessung!$C$26,ABS(Daten!AX135),IF(ABS(Daten!BA137)=Bemessung!$C$26,ABS(Daten!BA135),IF(ABS(Daten!BD137)=Bemessung!$C$26,ABS(Daten!BD135),IF(ABS(Daten!BG137)=Bemessung!$C$26,ABS(Daten!BG135),IF(ABS(Daten!BJ137)=Bemessung!$C$26,ABS(Daten!BJ135),IF(ABS(Daten!BM137)=Bemessung!$C$26,ABS(Daten!BM135),IF(ABS(Daten!BP137)=Bemessung!$C$26,ABS(Daten!BP135),IF(ABS(Daten!BS137)=Bemessung!$C$26,ABS(Daten!BS135),IF(ABS(Daten!BV137)=Bemessung!$C$26,ABS(Daten!BV135),IF(ABS(Daten!BY137)=Bemessung!$C$26,ABS(Daten!BY135),IF(ABS(Daten!CB137)=Bemessung!$C$26,ABS(Daten!CB135),""))))))))))))))))))))))))))</f>
        <v/>
      </c>
      <c r="C139" s="53"/>
      <c r="E139" s="3"/>
      <c r="F139" s="3"/>
      <c r="G139" s="3"/>
      <c r="H139" s="3"/>
      <c r="I139" s="3"/>
      <c r="J139" s="3"/>
      <c r="K139" s="3"/>
      <c r="L139" s="3"/>
      <c r="M139" s="3"/>
      <c r="P139" s="3"/>
      <c r="AP139" s="3"/>
      <c r="AQ139" s="3"/>
      <c r="AR139" s="3"/>
      <c r="AS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</row>
    <row r="140" spans="1:81">
      <c r="E140" s="3"/>
      <c r="F140" s="3" t="s">
        <v>99</v>
      </c>
      <c r="G140" s="3"/>
      <c r="H140" s="6">
        <f>IF($E142=0,0,IF(H$80=0,0,H130))</f>
        <v>0</v>
      </c>
      <c r="I140" s="97">
        <f>IF(H$80=0,0,IF(OR($E142&gt;H_T-LBh_o,$E142&lt;=LBH_u),0,Daten!H140))</f>
        <v>0</v>
      </c>
      <c r="J140" s="3"/>
      <c r="K140" s="6">
        <f>IF($E142=0,0,IF(K$80=0,0,K130))</f>
        <v>0</v>
      </c>
      <c r="L140" s="97">
        <f>IF(K$80=0,0,IF(OR($E142&gt;H_T-LBh_o,$E142&lt;=LBH_u),0,Daten!K140))</f>
        <v>0</v>
      </c>
      <c r="M140" s="3"/>
      <c r="N140" s="6">
        <f>IF($E142=0,0,IF(N$80=0,0,N130))</f>
        <v>0</v>
      </c>
      <c r="O140" s="97">
        <f>IF(N$80=0,0,IF(OR($E142&gt;H_T-LBh_o,$E142&lt;=LBH_u),0,Daten!N140))</f>
        <v>0</v>
      </c>
      <c r="P140" s="3"/>
      <c r="Q140" s="6">
        <f>IF($E142=0,0,IF(Q$80=0,0,Q130))</f>
        <v>0</v>
      </c>
      <c r="R140" s="97">
        <f>IF(Q$80=0,0,IF(OR($E142&gt;H_T-LBh_o,$E142&lt;=LBH_u),0,Daten!Q140))</f>
        <v>0</v>
      </c>
      <c r="T140" s="6">
        <f>IF($E142=0,0,IF(T$80=0,0,T130))</f>
        <v>0</v>
      </c>
      <c r="U140" s="97">
        <f>IF(T$80=0,0,IF(OR($E142&gt;H_T-LBh_o,$E142&lt;=LBH_u),0,Daten!T140))</f>
        <v>0</v>
      </c>
      <c r="W140" s="6">
        <f>IF($E142=0,0,IF(W$80=0,0,W130))</f>
        <v>0</v>
      </c>
      <c r="X140" s="97">
        <f>IF(W$80=0,0,IF(OR($E142&gt;H_T-LBh_o,$E142&lt;=LBH_u),0,Daten!W140))</f>
        <v>0</v>
      </c>
      <c r="Z140" s="6">
        <f>IF($E142=0,0,IF(Z$80=0,0,Z130))</f>
        <v>0</v>
      </c>
      <c r="AA140" s="97">
        <f>IF(Z$80=0,0,IF(OR($E142&gt;H_T-LBh_o,$E142&lt;=LBH_u),0,Daten!Z140))</f>
        <v>0</v>
      </c>
      <c r="AC140" s="6">
        <f>IF($E142=0,0,IF(AC$80=0,0,AC130))</f>
        <v>0</v>
      </c>
      <c r="AD140" s="97">
        <f>IF(AC$80=0,0,IF(OR($E142&gt;H_T-LBh_o,$E142&lt;=LBH_u),0,Daten!AC140))</f>
        <v>0</v>
      </c>
      <c r="AF140" s="6">
        <f>IF($E142=0,0,IF(AF$80=0,0,AF130))</f>
        <v>0</v>
      </c>
      <c r="AG140" s="97">
        <f>IF(AF$80=0,0,IF(OR($E142&gt;H_T-LBh_o,$E142&lt;=LBH_u),0,Daten!AF140))</f>
        <v>0</v>
      </c>
      <c r="AI140" s="6">
        <f>IF($E142=0,0,IF(AI$80=0,0,AI130))</f>
        <v>0</v>
      </c>
      <c r="AJ140" s="97">
        <f>IF(AI$80=0,0,IF(OR($E142&gt;H_T-LBh_o,$E142&lt;=LBH_u),0,Daten!AI140))</f>
        <v>0</v>
      </c>
      <c r="AL140" s="6">
        <f>IF($E142=0,0,IF(AL$80=0,0,AL130))</f>
        <v>0</v>
      </c>
      <c r="AM140" s="97">
        <f>IF(AL$80=0,0,IF(OR($E142&gt;H_T-LBh_o,$E142&lt;=LBH_u),0,Daten!AL140))</f>
        <v>0</v>
      </c>
      <c r="AO140" s="6">
        <f>IF($E142=0,0,IF(AO$80=0,0,AO130))</f>
        <v>0</v>
      </c>
      <c r="AP140" s="97">
        <f>IF(AO$80=0,0,IF(OR($E142&gt;H_T-LBh_o,$E142&lt;=LBH_u),0,Daten!AO140))</f>
        <v>0</v>
      </c>
      <c r="AQ140" s="3"/>
      <c r="AR140" s="6">
        <f>IF($E142=0,0,IF(AR$80=0,0,AR130))</f>
        <v>0</v>
      </c>
      <c r="AS140" s="97">
        <f>IF(AR$80=0,0,IF(OR($E142&gt;H_T-LBh_o,$E142&lt;=LBH_u),0,Daten!AR140))</f>
        <v>0</v>
      </c>
      <c r="AU140" s="6">
        <f>IF($E142=0,0,IF(AU$80=0,0,AU130))</f>
        <v>0</v>
      </c>
      <c r="AV140" s="97">
        <f>IF(AU$80=0,0,IF(OR($E142&gt;H_T-LBh_o,$E142&lt;=LBH_u),0,Daten!AU140))</f>
        <v>0</v>
      </c>
      <c r="AW140" s="3"/>
      <c r="AX140" s="6">
        <f>IF($E142=0,0,IF(AX$80=0,0,AX130))</f>
        <v>0</v>
      </c>
      <c r="AY140" s="97">
        <f>IF(AX$80=0,0,IF(OR($E142&gt;H_T-LBh_o,$E142&lt;=LBH_u),0,Daten!AX140))</f>
        <v>0</v>
      </c>
      <c r="AZ140" s="3"/>
      <c r="BA140" s="6">
        <f>IF($E142=0,0,IF(BA$80=0,0,BA130))</f>
        <v>0</v>
      </c>
      <c r="BB140" s="97">
        <f>IF(BA$80=0,0,IF(OR($E142&gt;H_T-LBh_o,$E142&lt;=LBH_u),0,Daten!BA140))</f>
        <v>0</v>
      </c>
      <c r="BC140" s="3"/>
      <c r="BD140" s="6">
        <f>IF($E142=0,0,IF(BD$80=0,0,BD130))</f>
        <v>0</v>
      </c>
      <c r="BE140" s="97">
        <f>IF(BD$80=0,0,IF(OR($E142&gt;H_T-LBh_o,$E142&lt;=LBH_u),0,Daten!BD140))</f>
        <v>0</v>
      </c>
      <c r="BF140" s="3"/>
      <c r="BG140" s="6">
        <f>IF($E142=0,0,IF(BG$80=0,0,BG130))</f>
        <v>0</v>
      </c>
      <c r="BH140" s="97">
        <f>IF(BG$80=0,0,IF(OR($E142&gt;H_T-LBh_o,$E142&lt;=LBH_u),0,Daten!BG140))</f>
        <v>0</v>
      </c>
      <c r="BI140" s="3"/>
      <c r="BJ140" s="6">
        <f>IF($E142=0,0,IF(BJ$80=0,0,BJ130))</f>
        <v>0</v>
      </c>
      <c r="BK140" s="97">
        <f>IF(BJ$80=0,0,IF(OR($E142&gt;H_T-LBh_o,$E142&lt;=LBH_u),0,Daten!BJ140))</f>
        <v>0</v>
      </c>
      <c r="BL140" s="3"/>
      <c r="BM140" s="6">
        <f>IF($E142=0,0,IF(BM$80=0,0,BM130))</f>
        <v>0</v>
      </c>
      <c r="BN140" s="97">
        <f>IF(BM$80=0,0,IF(OR($E142&gt;H_T-LBh_o,$E142&lt;=LBH_u),0,Daten!BM140))</f>
        <v>0</v>
      </c>
      <c r="BO140" s="3"/>
      <c r="BP140" s="6">
        <f>IF($E142=0,0,IF(BP$80=0,0,BP130))</f>
        <v>0</v>
      </c>
      <c r="BQ140" s="97">
        <f>IF(BP$80=0,0,IF(OR($E142&gt;H_T-LBh_o,$E142&lt;=LBH_u),0,Daten!BP140))</f>
        <v>0</v>
      </c>
      <c r="BR140" s="3"/>
      <c r="BS140" s="6">
        <f>IF($E142=0,0,IF(BS$80=0,0,BS130))</f>
        <v>0</v>
      </c>
      <c r="BT140" s="97">
        <f>IF(BS$80=0,0,IF(OR($E142&gt;H_T-LBh_o,$E142&lt;=LBH_u),0,Daten!BS140))</f>
        <v>0</v>
      </c>
      <c r="BU140" s="3"/>
      <c r="BV140" s="6">
        <f>IF($E142=0,0,IF(BV$80=0,0,BV130))</f>
        <v>0</v>
      </c>
      <c r="BW140" s="97">
        <f>IF(BV$80=0,0,IF(OR($E142&gt;H_T-LBh_o,$E142&lt;=LBH_u),0,Daten!BV140))</f>
        <v>0</v>
      </c>
      <c r="BX140" s="3"/>
      <c r="BY140" s="6">
        <f>IF($E142=0,0,IF(BY$80=0,0,BY130))</f>
        <v>0</v>
      </c>
      <c r="BZ140" s="97">
        <f>IF(BY$80=0,0,IF(OR($E142&gt;H_T-LBh_o,$E142&lt;=LBH_u),0,Daten!BY140))</f>
        <v>0</v>
      </c>
      <c r="CA140" s="3"/>
      <c r="CB140" s="6">
        <f>IF($E142=0,0,IF(CB$80=0,0,CB130))</f>
        <v>0</v>
      </c>
      <c r="CC140" s="97">
        <f>IF(CB$80=0,0,IF(OR($E142&gt;H_T-LBh_o,$E142&lt;=LBH_u),0,Daten!CB140))</f>
        <v>0</v>
      </c>
    </row>
    <row r="141" spans="1:81">
      <c r="A141" s="46" t="str">
        <f>IF(D147=D141,H142,IF(D148=D141,H145,""))</f>
        <v/>
      </c>
      <c r="B141" s="92" t="str">
        <f>IF(AND(D147="",D148=""),"",D141)</f>
        <v/>
      </c>
      <c r="C141" s="92" t="str">
        <f>IF(AND(D147="",D148=""),"",IF(D147=D141,"oben","unten"))</f>
        <v/>
      </c>
      <c r="D141" s="3">
        <v>6</v>
      </c>
      <c r="F141" s="3" t="s">
        <v>100</v>
      </c>
      <c r="G141" s="3"/>
      <c r="H141" s="6">
        <f>IF(H$80=0,0,H140-qd*($E142-$E144)/H_T)</f>
        <v>0</v>
      </c>
      <c r="I141" s="97">
        <f>IF(H$80=0,0,IF(OR($E144&gt;=H_T-LBh_o,$E144&lt;LBH_u),0,Daten!H141))</f>
        <v>0</v>
      </c>
      <c r="J141" s="3"/>
      <c r="K141" s="6">
        <f>IF(K$80=0,0,K140-qd*($E142-$E144)/H_T)</f>
        <v>0</v>
      </c>
      <c r="L141" s="97">
        <f>IF(K$80=0,0,IF(OR($E144&gt;=H_T-LBh_o,$E144&lt;LBH_u),0,Daten!K141))</f>
        <v>0</v>
      </c>
      <c r="M141" s="3"/>
      <c r="N141" s="6">
        <f>IF(N$80=0,0,N140-qd*($E142-$E144)/H_T)</f>
        <v>0</v>
      </c>
      <c r="O141" s="97">
        <f>IF(N$80=0,0,IF(OR($E144&gt;=H_T-LBh_o,$E144&lt;LBH_u),0,Daten!N141))</f>
        <v>0</v>
      </c>
      <c r="P141" s="3"/>
      <c r="Q141" s="6">
        <f>IF(Q$80=0,0,Q140-qd*($E142-$E144)/H_T)</f>
        <v>0</v>
      </c>
      <c r="R141" s="97">
        <f>IF(Q$80=0,0,IF(OR($E144&gt;=H_T-LBh_o,$E144&lt;LBH_u),0,Daten!Q141))</f>
        <v>0</v>
      </c>
      <c r="T141" s="6">
        <f>IF(T$80=0,0,T140-qd*($E142-$E144)/H_T)</f>
        <v>0</v>
      </c>
      <c r="U141" s="97">
        <f>IF(T$80=0,0,IF(OR($E144&gt;=H_T-LBh_o,$E144&lt;LBH_u),0,Daten!T141))</f>
        <v>0</v>
      </c>
      <c r="W141" s="6">
        <f>IF(W$80=0,0,W140-qd*($E142-$E144)/H_T)</f>
        <v>0</v>
      </c>
      <c r="X141" s="97">
        <f>IF(W$80=0,0,IF(OR($E144&gt;=H_T-LBh_o,$E144&lt;LBH_u),0,Daten!W141))</f>
        <v>0</v>
      </c>
      <c r="Z141" s="6">
        <f>IF(Z$80=0,0,Z140-qd*($E142-$E144)/H_T)</f>
        <v>0</v>
      </c>
      <c r="AA141" s="97">
        <f>IF(Z$80=0,0,IF(OR($E144&gt;=H_T-LBh_o,$E144&lt;LBH_u),0,Daten!Z141))</f>
        <v>0</v>
      </c>
      <c r="AC141" s="6">
        <f>IF(AC$80=0,0,AC140-qd*($E142-$E144)/H_T)</f>
        <v>0</v>
      </c>
      <c r="AD141" s="97">
        <f>IF(AC$80=0,0,IF(OR($E144&gt;=H_T-LBh_o,$E144&lt;LBH_u),0,Daten!AC141))</f>
        <v>0</v>
      </c>
      <c r="AF141" s="6">
        <f>IF(AF$80=0,0,AF140-qd*($E142-$E144)/H_T)</f>
        <v>0</v>
      </c>
      <c r="AG141" s="97">
        <f>IF(AF$80=0,0,IF(OR($E144&gt;=H_T-LBh_o,$E144&lt;LBH_u),0,Daten!AF141))</f>
        <v>0</v>
      </c>
      <c r="AI141" s="6">
        <f>IF(AI$80=0,0,AI140-qd*($E142-$E144)/H_T)</f>
        <v>0</v>
      </c>
      <c r="AJ141" s="97">
        <f>IF(AI$80=0,0,IF(OR($E144&gt;=H_T-LBh_o,$E144&lt;LBH_u),0,Daten!AI141))</f>
        <v>0</v>
      </c>
      <c r="AL141" s="6">
        <f>IF(AL$80=0,0,AL140-qd*($E142-$E144)/H_T)</f>
        <v>0</v>
      </c>
      <c r="AM141" s="97">
        <f>IF(AL$80=0,0,IF(OR($E144&gt;=H_T-LBh_o,$E144&lt;LBH_u),0,Daten!AL141))</f>
        <v>0</v>
      </c>
      <c r="AO141" s="6">
        <f>IF(AO$80=0,0,AO140-qd*($E142-$E144)/H_T)</f>
        <v>0</v>
      </c>
      <c r="AP141" s="97">
        <f>IF(AO$80=0,0,IF(OR($E144&gt;=H_T-LBh_o,$E144&lt;LBH_u),0,Daten!AO141))</f>
        <v>0</v>
      </c>
      <c r="AQ141" s="3"/>
      <c r="AR141" s="6">
        <f>IF(AR$80=0,0,AR140-qd*($E142-$E144)/H_T)</f>
        <v>0</v>
      </c>
      <c r="AS141" s="97">
        <f>IF(AR$80=0,0,IF(OR($E144&gt;=H_T-LBh_o,$E144&lt;LBH_u),0,Daten!AR141))</f>
        <v>0</v>
      </c>
      <c r="AU141" s="6">
        <f>IF(AU$80=0,0,AU140-qd*($E142-$E144)/H_T)</f>
        <v>0</v>
      </c>
      <c r="AV141" s="97">
        <f>IF(AU$80=0,0,IF(OR($E144&gt;=H_T-LBh_o,$E144&lt;LBH_u),0,Daten!AU141))</f>
        <v>0</v>
      </c>
      <c r="AW141" s="3"/>
      <c r="AX141" s="6">
        <f>IF(AX$80=0,0,AX140-qd*($E142-$E144)/H_T)</f>
        <v>0</v>
      </c>
      <c r="AY141" s="97">
        <f>IF(AX$80=0,0,IF(OR($E144&gt;=H_T-LBh_o,$E144&lt;LBH_u),0,Daten!AX141))</f>
        <v>0</v>
      </c>
      <c r="AZ141" s="3"/>
      <c r="BA141" s="6">
        <f>IF(BA$80=0,0,BA140-qd*($E142-$E144)/H_T)</f>
        <v>0</v>
      </c>
      <c r="BB141" s="97">
        <f>IF(BA$80=0,0,IF(OR($E144&gt;=H_T-LBh_o,$E144&lt;LBH_u),0,Daten!BA141))</f>
        <v>0</v>
      </c>
      <c r="BC141" s="3"/>
      <c r="BD141" s="6">
        <f>IF(BD$80=0,0,BD140-qd*($E142-$E144)/H_T)</f>
        <v>0</v>
      </c>
      <c r="BE141" s="97">
        <f>IF(BD$80=0,0,IF(OR($E144&gt;=H_T-LBh_o,$E144&lt;LBH_u),0,Daten!BD141))</f>
        <v>0</v>
      </c>
      <c r="BF141" s="3"/>
      <c r="BG141" s="6">
        <f>IF(BG$80=0,0,BG140-qd*($E142-$E144)/H_T)</f>
        <v>0</v>
      </c>
      <c r="BH141" s="97">
        <f>IF(BG$80=0,0,IF(OR($E144&gt;=H_T-LBh_o,$E144&lt;LBH_u),0,Daten!BG141))</f>
        <v>0</v>
      </c>
      <c r="BI141" s="3"/>
      <c r="BJ141" s="6">
        <f>IF(BJ$80=0,0,BJ140-qd*($E142-$E144)/H_T)</f>
        <v>0</v>
      </c>
      <c r="BK141" s="97">
        <f>IF(BJ$80=0,0,IF(OR($E144&gt;=H_T-LBh_o,$E144&lt;LBH_u),0,Daten!BJ141))</f>
        <v>0</v>
      </c>
      <c r="BL141" s="3"/>
      <c r="BM141" s="6">
        <f>IF(BM$80=0,0,BM140-qd*($E142-$E144)/H_T)</f>
        <v>0</v>
      </c>
      <c r="BN141" s="97">
        <f>IF(BM$80=0,0,IF(OR($E144&gt;=H_T-LBh_o,$E144&lt;LBH_u),0,Daten!BM141))</f>
        <v>0</v>
      </c>
      <c r="BO141" s="3"/>
      <c r="BP141" s="6">
        <f>IF(BP$80=0,0,BP140-qd*($E142-$E144)/H_T)</f>
        <v>0</v>
      </c>
      <c r="BQ141" s="97">
        <f>IF(BP$80=0,0,IF(OR($E144&gt;=H_T-LBh_o,$E144&lt;LBH_u),0,Daten!BP141))</f>
        <v>0</v>
      </c>
      <c r="BR141" s="3"/>
      <c r="BS141" s="6">
        <f>IF(BS$80=0,0,BS140-qd*($E142-$E144)/H_T)</f>
        <v>0</v>
      </c>
      <c r="BT141" s="97">
        <f>IF(BS$80=0,0,IF(OR($E144&gt;=H_T-LBh_o,$E144&lt;LBH_u),0,Daten!BS141))</f>
        <v>0</v>
      </c>
      <c r="BU141" s="3"/>
      <c r="BV141" s="6">
        <f>IF(BV$80=0,0,BV140-qd*($E142-$E144)/H_T)</f>
        <v>0</v>
      </c>
      <c r="BW141" s="97">
        <f>IF(BV$80=0,0,IF(OR($E144&gt;=H_T-LBh_o,$E144&lt;LBH_u),0,Daten!BV141))</f>
        <v>0</v>
      </c>
      <c r="BX141" s="3"/>
      <c r="BY141" s="6">
        <f>IF(BY$80=0,0,BY140-qd*($E142-$E144)/H_T)</f>
        <v>0</v>
      </c>
      <c r="BZ141" s="97">
        <f>IF(BY$80=0,0,IF(OR($E144&gt;=H_T-LBh_o,$E144&lt;LBH_u),0,Daten!BY141))</f>
        <v>0</v>
      </c>
      <c r="CA141" s="3"/>
      <c r="CB141" s="6">
        <f>IF(CB$80=0,0,CB140-qd*($E142-$E144)/H_T)</f>
        <v>0</v>
      </c>
      <c r="CC141" s="97">
        <f>IF(CB$80=0,0,IF(OR($E144&gt;=H_T-LBh_o,$E144&lt;LBH_u),0,Daten!CB141))</f>
        <v>0</v>
      </c>
    </row>
    <row r="142" spans="1:81">
      <c r="D142" s="3" t="s">
        <v>104</v>
      </c>
      <c r="E142" s="6">
        <f t="shared" ref="E142" si="113">E133</f>
        <v>0</v>
      </c>
      <c r="F142" s="54" t="s">
        <v>178</v>
      </c>
      <c r="G142" s="38"/>
      <c r="H142" s="98">
        <f>IF(Bh="nein",ABS(H140),ABS(I140))</f>
        <v>0</v>
      </c>
      <c r="I142" s="9"/>
      <c r="J142" s="38"/>
      <c r="K142" s="98">
        <f>IF(Bh="nein",ABS(K140),ABS(L140))</f>
        <v>0</v>
      </c>
      <c r="L142" s="9"/>
      <c r="M142" s="38"/>
      <c r="N142" s="98">
        <f>IF(Bh="nein",ABS(N140),ABS(O140))</f>
        <v>0</v>
      </c>
      <c r="O142" s="9"/>
      <c r="P142" s="38"/>
      <c r="Q142" s="98">
        <f>IF(Bh="nein",ABS(Q140),ABS(R140))</f>
        <v>0</v>
      </c>
      <c r="R142" s="9"/>
      <c r="S142" s="38"/>
      <c r="T142" s="98">
        <f>IF(Bh="nein",ABS(T140),ABS(U140))</f>
        <v>0</v>
      </c>
      <c r="U142" s="9"/>
      <c r="V142" s="38"/>
      <c r="W142" s="98">
        <f>IF(Bh="nein",ABS(W140),ABS(X140))</f>
        <v>0</v>
      </c>
      <c r="X142" s="9"/>
      <c r="Y142" s="38"/>
      <c r="Z142" s="98">
        <f>IF(Bh="nein",ABS(Z140),ABS(AA140))</f>
        <v>0</v>
      </c>
      <c r="AA142" s="9"/>
      <c r="AB142" s="38"/>
      <c r="AC142" s="98">
        <f>IF(Bh="nein",ABS(AC140),ABS(AD140))</f>
        <v>0</v>
      </c>
      <c r="AD142" s="9"/>
      <c r="AE142" s="38"/>
      <c r="AF142" s="98">
        <f>IF(Bh="nein",ABS(AF140),ABS(AG140))</f>
        <v>0</v>
      </c>
      <c r="AG142" s="9"/>
      <c r="AH142" s="38"/>
      <c r="AI142" s="98">
        <f>IF(Bh="nein",ABS(AI140),ABS(AJ140))</f>
        <v>0</v>
      </c>
      <c r="AJ142" s="9"/>
      <c r="AK142" s="38"/>
      <c r="AL142" s="98">
        <f>IF(Bh="nein",ABS(AL140),ABS(AM140))</f>
        <v>0</v>
      </c>
      <c r="AM142" s="9"/>
      <c r="AN142" s="38"/>
      <c r="AO142" s="98">
        <f>IF(Bh="nein",ABS(AO140),ABS(AP140))</f>
        <v>0</v>
      </c>
      <c r="AP142" s="9"/>
      <c r="AQ142" s="38"/>
      <c r="AR142" s="98">
        <f>IF(Bh="nein",ABS(AR140),ABS(AS140))</f>
        <v>0</v>
      </c>
      <c r="AS142" s="9"/>
      <c r="AT142" s="38"/>
      <c r="AU142" s="98">
        <f>IF(Bh="nein",ABS(AU140),ABS(AV140))</f>
        <v>0</v>
      </c>
      <c r="AV142" s="9"/>
      <c r="AW142" s="38"/>
      <c r="AX142" s="98">
        <f>IF(Bh="nein",ABS(AX140),ABS(AY140))</f>
        <v>0</v>
      </c>
      <c r="AY142" s="9"/>
      <c r="AZ142" s="38"/>
      <c r="BA142" s="98">
        <f>IF(Bh="nein",ABS(BA140),ABS(BB140))</f>
        <v>0</v>
      </c>
      <c r="BB142" s="9"/>
      <c r="BC142" s="38"/>
      <c r="BD142" s="98">
        <f>IF(Bh="nein",ABS(BD140),ABS(BE140))</f>
        <v>0</v>
      </c>
      <c r="BE142" s="9"/>
      <c r="BF142" s="38"/>
      <c r="BG142" s="98">
        <f>IF(Bh="nein",ABS(BG140),ABS(BH140))</f>
        <v>0</v>
      </c>
      <c r="BH142" s="9"/>
      <c r="BI142" s="38"/>
      <c r="BJ142" s="98">
        <f>IF(Bh="nein",ABS(BJ140),ABS(BK140))</f>
        <v>0</v>
      </c>
      <c r="BK142" s="9"/>
      <c r="BL142" s="38"/>
      <c r="BM142" s="98">
        <f>IF(Bh="nein",ABS(BM140),ABS(BN140))</f>
        <v>0</v>
      </c>
      <c r="BN142" s="9"/>
      <c r="BO142" s="38"/>
      <c r="BP142" s="98">
        <f>IF(Bh="nein",ABS(BP140),ABS(BQ140))</f>
        <v>0</v>
      </c>
      <c r="BQ142" s="9"/>
      <c r="BR142" s="38"/>
      <c r="BS142" s="98">
        <f>IF(Bh="nein",ABS(BS140),ABS(BT140))</f>
        <v>0</v>
      </c>
      <c r="BT142" s="9"/>
      <c r="BU142" s="38"/>
      <c r="BV142" s="98">
        <f>IF(Bh="nein",ABS(BV140),ABS(BW140))</f>
        <v>0</v>
      </c>
      <c r="BW142" s="9"/>
      <c r="BX142" s="38"/>
      <c r="BY142" s="98">
        <f>IF(Bh="nein",ABS(BY140),ABS(BZ140))</f>
        <v>0</v>
      </c>
      <c r="BZ142" s="9"/>
      <c r="CA142" s="38"/>
      <c r="CB142" s="98">
        <f>IF(Bh="nein",ABS(CB140),ABS(CC140))</f>
        <v>0</v>
      </c>
      <c r="CC142" s="9"/>
    </row>
    <row r="143" spans="1:81">
      <c r="A143" s="7"/>
      <c r="B143" s="8"/>
      <c r="C143" s="11" t="s">
        <v>229</v>
      </c>
      <c r="D143" s="3"/>
      <c r="E143" s="6"/>
      <c r="F143" s="55" t="s">
        <v>179</v>
      </c>
      <c r="G143" s="41"/>
      <c r="H143" s="6">
        <f>IF($D141&lt;=nHP,H$82/H_T,0)</f>
        <v>0</v>
      </c>
      <c r="I143" s="3"/>
      <c r="J143" s="41"/>
      <c r="K143" s="6">
        <f>IF($D141&lt;=nHP,K$82/H_T,0)</f>
        <v>0</v>
      </c>
      <c r="L143" s="3"/>
      <c r="M143" s="41"/>
      <c r="N143" s="6">
        <f>IF($D141&lt;=nHP,N$82/H_T,0)</f>
        <v>0</v>
      </c>
      <c r="P143" s="41"/>
      <c r="Q143" s="6">
        <f>IF($D141&lt;=nHP,Q$82/H_T,0)</f>
        <v>0</v>
      </c>
      <c r="S143" s="41"/>
      <c r="T143" s="6">
        <f>IF($D141&lt;=nHP,T$82/H_T,0)</f>
        <v>0</v>
      </c>
      <c r="V143" s="41"/>
      <c r="W143" s="6">
        <f>IF($D141&lt;=nHP,W$82/H_T,0)</f>
        <v>0</v>
      </c>
      <c r="Y143" s="41"/>
      <c r="Z143" s="6">
        <f>IF($D141&lt;=nHP,Z$82/H_T,0)</f>
        <v>0</v>
      </c>
      <c r="AB143" s="41"/>
      <c r="AC143" s="6">
        <f>IF($D141&lt;=nHP,AC$82/H_T,0)</f>
        <v>0</v>
      </c>
      <c r="AE143" s="41"/>
      <c r="AF143" s="6">
        <f>IF($D141&lt;=nHP,AF$82/H_T,0)</f>
        <v>0</v>
      </c>
      <c r="AH143" s="41"/>
      <c r="AI143" s="6">
        <f>IF($D141&lt;=nHP,AI$82/H_T,0)</f>
        <v>0</v>
      </c>
      <c r="AK143" s="41"/>
      <c r="AL143" s="6">
        <f>IF($D141&lt;=nHP,AL$82/H_T,0)</f>
        <v>0</v>
      </c>
      <c r="AN143" s="41"/>
      <c r="AO143" s="6">
        <f>IF($D141&lt;=nHP,AO$82/H_T,0)</f>
        <v>0</v>
      </c>
      <c r="AP143" s="3"/>
      <c r="AQ143" s="41"/>
      <c r="AR143" s="6">
        <f>IF($D141&lt;=nHP,AR$82/H_T,0)</f>
        <v>0</v>
      </c>
      <c r="AS143" s="3"/>
      <c r="AT143" s="41"/>
      <c r="AU143" s="6">
        <f>IF($D141&lt;=nHP,AU$82/H_T,0)</f>
        <v>0</v>
      </c>
      <c r="AW143" s="41"/>
      <c r="AX143" s="6">
        <f>IF($D141&lt;=nHP,AX$82/H_T,0)</f>
        <v>0</v>
      </c>
      <c r="AY143" s="3"/>
      <c r="AZ143" s="41"/>
      <c r="BA143" s="6">
        <f>IF($D141&lt;=nHP,BA$82/H_T,0)</f>
        <v>0</v>
      </c>
      <c r="BB143" s="3"/>
      <c r="BC143" s="41"/>
      <c r="BD143" s="6">
        <f>IF($D141&lt;=nHP,BD$82/H_T,0)</f>
        <v>0</v>
      </c>
      <c r="BE143" s="3"/>
      <c r="BF143" s="41"/>
      <c r="BG143" s="6">
        <f>IF($D141&lt;=nHP,BG$82/H_T,0)</f>
        <v>0</v>
      </c>
      <c r="BH143" s="3"/>
      <c r="BI143" s="41"/>
      <c r="BJ143" s="6">
        <f>IF($D141&lt;=nHP,BJ$82/H_T,0)</f>
        <v>0</v>
      </c>
      <c r="BK143" s="3"/>
      <c r="BL143" s="41"/>
      <c r="BM143" s="6">
        <f>IF($D141&lt;=nHP,BM$82/H_T,0)</f>
        <v>0</v>
      </c>
      <c r="BN143" s="3"/>
      <c r="BO143" s="41"/>
      <c r="BP143" s="6">
        <f>IF($D141&lt;=nHP,BP$82/H_T,0)</f>
        <v>0</v>
      </c>
      <c r="BQ143" s="3"/>
      <c r="BR143" s="41"/>
      <c r="BS143" s="6">
        <f>IF($D141&lt;=nHP,BS$82/H_T,0)</f>
        <v>0</v>
      </c>
      <c r="BT143" s="3"/>
      <c r="BU143" s="41"/>
      <c r="BV143" s="6">
        <f>IF($D141&lt;=nHP,BV$82/H_T,0)</f>
        <v>0</v>
      </c>
      <c r="BW143" s="3"/>
      <c r="BX143" s="41"/>
      <c r="BY143" s="6">
        <f>IF($D141&lt;=nHP,BY$82/H_T,0)</f>
        <v>0</v>
      </c>
      <c r="BZ143" s="3"/>
      <c r="CA143" s="41"/>
      <c r="CB143" s="6">
        <f>IF($D141&lt;=nHP,CB$82/H_T,0)</f>
        <v>0</v>
      </c>
      <c r="CC143" s="3"/>
    </row>
    <row r="144" spans="1:81">
      <c r="A144" s="41" t="s">
        <v>223</v>
      </c>
      <c r="B144" s="6" t="str">
        <f>IF(D147="","",IF(ABS(H147)=Bemessung!$C$26,ABS(Daten!H142),IF(ABS(Daten!K147)=Bemessung!$C$26,ABS(Daten!K142),IF(ABS(Daten!N147)=Bemessung!$C$26,ABS(Daten!N142),IF(ABS(Daten!Q147)=Bemessung!$C$26,ABS(Daten!Q142),IF(ABS(Daten!T147)=Bemessung!$C$26,ABS(Daten!T142),IF(ABS(Daten!W147)=Bemessung!$C$26,ABS(Daten!W142),IF(ABS(Daten!Z147)=Bemessung!$C$26,ABS(Daten!Z142),IF(ABS(Daten!AC147)=Bemessung!$C$26,ABS(Daten!AC142),IF(ABS(Daten!AF147)=Bemessung!$C$26,ABS(Daten!AF142),IF(ABS(Daten!AI147)=Bemessung!$C$26,ABS(Daten!AI142),IF(ABS(Daten!AL147)=Bemessung!$C$26,ABS(Daten!AL142),IF(ABS(Daten!AO147)=Bemessung!$C$26,ABS(Daten!AO142),IF(ABS(Daten!AR147)=Bemessung!$C$26,ABS(Daten!AR142),IF(ABS(Daten!AU147)=Bemessung!$C$26,ABS(Daten!AU142),IF(ABS(Daten!AX147)=Bemessung!$C$26,ABS(Daten!AX142),IF(ABS(Daten!BA147)=Bemessung!$C$26,ABS(Daten!BA142),IF(ABS(Daten!BD147)=Bemessung!$C$26,ABS(Daten!BD142),IF(ABS(Daten!BG147)=Bemessung!$C$26,ABS(Daten!BG142),IF(ABS(Daten!BJ147)=Bemessung!$C$26,ABS(Daten!BJ142),IF(ABS(Daten!BM147)=Bemessung!$C$26,ABS(Daten!BM142),IF(ABS(Daten!BP147)=Bemessung!$C$26,ABS(Daten!BP142),IF(ABS(Daten!BS147)=Bemessung!$C$26,ABS(Daten!BS142),IF(ABS(Daten!BV147)=Bemessung!$C$26,ABS(Daten!BV142),IF(ABS(Daten!BY147)=Bemessung!$C$26,ABS(Daten!BY142),IF(ABS(Daten!CB147)=Bemessung!$C$26,ABS(Daten!CB142),""))))))))))))))))))))))))))</f>
        <v/>
      </c>
      <c r="C144" s="65" t="str">
        <f>IF(D147="","",IF(ABS(H147)=Bemessung!$C$26,1,IF(ABS(Daten!K147)=Bemessung!$C$26,2,IF(ABS(Daten!N147)=Bemessung!$C$26,3,IF(ABS(Daten!Q147)=Bemessung!$C$26,4,IF(ABS(Daten!T147)=Bemessung!$C$26,5,IF(ABS(Daten!W147)=Bemessung!$C$26,6,IF(ABS(Daten!Z147)=Bemessung!$C$26,7,IF(ABS(Daten!AC147)=Bemessung!$C$26,8,IF(ABS(Daten!AF147)=Bemessung!$C$26,9,IF(ABS(Daten!AI147)=Bemessung!$C$26,10,IF(ABS(Daten!AL147)=Bemessung!$C$26,11,IF(ABS(Daten!AO147)=Bemessung!$C$26,12,IF(ABS(Daten!AR147)=Bemessung!$C$26,13,IF(ABS(Daten!AU147)=Bemessung!$C$26,14,IF(ABS(Daten!AX147)=Bemessung!$C$26,15,IF(ABS(Daten!BA147)=Bemessung!$C$26,16,IF(ABS(Daten!BD147)=Bemessung!$C$26,17,IF(ABS(Daten!BG147)=Bemessung!$C$26,18,IF(ABS(Daten!BJ147)=Bemessung!$C$26,19,IF(ABS(Daten!BM147)=Bemessung!$C$26,20,IF(ABS(Daten!BP147)=Bemessung!$C$26,21,IF(ABS(Daten!BS147)=Bemessung!$C$26,22,IF(ABS(Daten!BV147)=Bemessung!$C$26,23,IF(ABS(Daten!BY147)=Bemessung!$C$26,24,IF(ABS(Daten!CB147)=Bemessung!$C$26,25,""))))))))))))))))))))))))))</f>
        <v/>
      </c>
      <c r="D144" s="3" t="s">
        <v>103</v>
      </c>
      <c r="E144" s="6">
        <f>E142-$H$27</f>
        <v>0</v>
      </c>
      <c r="F144" s="55" t="s">
        <v>101</v>
      </c>
      <c r="G144" s="41">
        <v>0</v>
      </c>
      <c r="H144" s="6">
        <f>IF(H$82&gt;0,I144,G144)</f>
        <v>0</v>
      </c>
      <c r="I144" s="6">
        <f>IF(E142=0,0,IF(I$81=L_T,0,4*I$83/H$80))</f>
        <v>0</v>
      </c>
      <c r="J144" s="56">
        <f>IF($E142=0,0,IF(J$81=L_T,0,-(4*J$83/K$80+2*L$83/K$80)))</f>
        <v>0</v>
      </c>
      <c r="K144" s="6">
        <f>IF(K$82&gt;0,L144,J144)</f>
        <v>0</v>
      </c>
      <c r="L144" s="6">
        <f>IF($E142=0,0,IF(L$81=L_T,0,2*J$83/K$80+4*L$83/K$80))</f>
        <v>0</v>
      </c>
      <c r="M144" s="56">
        <f>IF($E142=0,0,IF(M$81=L_T,0,-(4*M$83/N$80+2*O$83/N$80)))</f>
        <v>0</v>
      </c>
      <c r="N144" s="6">
        <f>IF(N$82&gt;0,O144,M144)</f>
        <v>0</v>
      </c>
      <c r="O144" s="6">
        <f>IF($E142=0,0,IF(O$81=L_T,0,2*M$83/N$80+4*O$83/N$80))</f>
        <v>0</v>
      </c>
      <c r="P144" s="56">
        <f>IF($E142=0,0,IF(P$81=L_T,0,-(4*P$83/Q$80+2*R$83/Q$80)))</f>
        <v>0</v>
      </c>
      <c r="Q144" s="6">
        <f>IF(Q$82&gt;0,R144,P144)</f>
        <v>0</v>
      </c>
      <c r="R144" s="6">
        <f>IF($E142=0,0,IF(R$81=L_T,0,2*P$83/Q$80+4*R$83/Q$80))</f>
        <v>0</v>
      </c>
      <c r="S144" s="56">
        <f>IF($E142=0,0,IF(S$81=L_T,0,-(4*S$83/T$80+2*U$83/T$80)))</f>
        <v>0</v>
      </c>
      <c r="T144" s="6">
        <f>IF(T$82&gt;0,U144,S144)</f>
        <v>0</v>
      </c>
      <c r="U144" s="6">
        <f>IF($E142=0,0,IF(U$81=L_T,0,2*S$83/T$80+4*U$83/T$80))</f>
        <v>0</v>
      </c>
      <c r="V144" s="56">
        <f>IF($E142=0,0,IF(V$81=L_T,0,-(4*V$83/W$80+2*X$83/W$80)))</f>
        <v>0</v>
      </c>
      <c r="W144" s="6">
        <f>IF(W$82&gt;0,X144,V144)</f>
        <v>0</v>
      </c>
      <c r="X144" s="6">
        <f>IF($E142=0,0,IF(X$81=L_T,0,2*V$83/W$80+4*X$83/W$80))</f>
        <v>0</v>
      </c>
      <c r="Y144" s="56">
        <f>IF($E142=0,0,IF(Y$81=L_T,0,-(4*Y$83/Z$80+2*AA$83/Z$80)))</f>
        <v>0</v>
      </c>
      <c r="Z144" s="6">
        <f>IF(Z$82&gt;0,AA144,Y144)</f>
        <v>0</v>
      </c>
      <c r="AA144" s="6">
        <f>IF($E142=0,0,IF(AA$81=L_T,0,2*Y$83/Z$80+4*AA$83/Z$80))</f>
        <v>0</v>
      </c>
      <c r="AB144" s="56">
        <f>IF($E142=0,0,IF(AB$81=L_T,0,-(4*AB$83/AC$80+2*AD$83/AC$80)))</f>
        <v>0</v>
      </c>
      <c r="AC144" s="6">
        <f>IF(AC$82&gt;0,AD144,AB144)</f>
        <v>0</v>
      </c>
      <c r="AD144" s="6">
        <f>IF($E142=0,0,IF(AD$81=L_T,0,2*AB$83/AC$80+4*AD$83/AC$80))</f>
        <v>0</v>
      </c>
      <c r="AE144" s="56">
        <f>IF($E142=0,0,IF(AE$81=L_T,0,-(4*AE$83/AF$80+2*AG$83/AF$80)))</f>
        <v>0</v>
      </c>
      <c r="AF144" s="6">
        <f>IF(AF$82&gt;0,AG144,AE144)</f>
        <v>0</v>
      </c>
      <c r="AG144" s="6">
        <f>IF($E142=0,0,IF(AG$81=L_T,0,2*AE$83/AF$80+4*AG$83/AF$80))</f>
        <v>0</v>
      </c>
      <c r="AH144" s="56">
        <f>IF($E142=0,0,IF(AH$81=L_T,0,-(4*AH$83/AI$80+2*AJ$83/AI$80)))</f>
        <v>0</v>
      </c>
      <c r="AI144" s="6">
        <f>IF(AI$82&gt;0,AJ144,AH144)</f>
        <v>0</v>
      </c>
      <c r="AJ144" s="6">
        <f>IF($E142=0,0,IF(AJ$81=L_T,0,2*AH$83/AI$80+4*AJ$83/AI$80))</f>
        <v>0</v>
      </c>
      <c r="AK144" s="56">
        <f>IF($E142=0,0,IF(AK$81=L_T,0,-(4*AK$83/AL$80+2*AM$83/AL$80)))</f>
        <v>0</v>
      </c>
      <c r="AL144" s="6">
        <f>IF(AL$82&gt;0,AM144,AK144)</f>
        <v>0</v>
      </c>
      <c r="AM144" s="6">
        <f>IF($E142=0,0,IF(AM$81=L_T,0,2*AK$83/AL$80+4*AM$83/AL$80))</f>
        <v>0</v>
      </c>
      <c r="AN144" s="56">
        <f>IF($E142=0,0,IF(AN$81=L_T,0,-(4*AN$83/AO$80+2*AP$83/AO$80)))</f>
        <v>0</v>
      </c>
      <c r="AO144" s="6">
        <f>IF(AO$82&gt;0,AP144,AN144)</f>
        <v>0</v>
      </c>
      <c r="AP144" s="6">
        <f>IF($E142=0,0,IF(AP$81=L_T,0,2*AN$83/AO$80+4*AP$83/AO$80))</f>
        <v>0</v>
      </c>
      <c r="AQ144" s="56">
        <f>IF($E142=0,0,IF(AQ$81=L_T,0,-(4*AQ$83/AR$80+2*AS$83/AR$80)))</f>
        <v>0</v>
      </c>
      <c r="AR144" s="6">
        <f>IF(AR$82&gt;0,AS144,AQ144)</f>
        <v>0</v>
      </c>
      <c r="AS144" s="6">
        <f>IF($E142=0,0,IF(AS$81=L_T,0,2*AQ$83/AR$80+4*AS$83/AR$80))</f>
        <v>0</v>
      </c>
      <c r="AT144" s="56">
        <f>IF($E142=0,0,IF(AT$81=L_T,0,-(4*AT$83/AU$80+2*AV$83/AU$80)))</f>
        <v>0</v>
      </c>
      <c r="AU144" s="6">
        <f>IF(AU$82&gt;0,AV144,AT144)</f>
        <v>0</v>
      </c>
      <c r="AV144" s="6">
        <f>IF($E142=0,0,IF(AV$81=L_T,0,2*AT$83/AU$80+4*AV$83/AU$80))</f>
        <v>0</v>
      </c>
      <c r="AW144" s="56">
        <f>IF($E142=0,0,IF(AW$81=L_T,0,-(4*AW$83/AX$80+2*AY$83/AX$80)))</f>
        <v>0</v>
      </c>
      <c r="AX144" s="6">
        <f>IF(AX$82&gt;0,AY144,AW144)</f>
        <v>0</v>
      </c>
      <c r="AY144" s="6">
        <f>IF($E142=0,0,IF(AY$81=L_T,0,2*AW$83/AX$80+4*AY$83/AX$80))</f>
        <v>0</v>
      </c>
      <c r="AZ144" s="56">
        <f>IF($E142=0,0,IF(AZ$81=L_T,0,-(4*AZ$83/BA$80+2*BB$83/BA$80)))</f>
        <v>0</v>
      </c>
      <c r="BA144" s="6">
        <f>IF(BA$82&gt;0,BB144,AZ144)</f>
        <v>0</v>
      </c>
      <c r="BB144" s="6">
        <f>IF($E142=0,0,IF(BB$81=L_T,0,2*AZ$83/BA$80+4*BB$83/BA$80))</f>
        <v>0</v>
      </c>
      <c r="BC144" s="56">
        <f>IF($E142=0,0,IF(BC$81=L_T,0,-(4*BC$83/BD$80+2*BE$83/BD$80)))</f>
        <v>0</v>
      </c>
      <c r="BD144" s="6">
        <f>IF(BD$82&gt;0,BE144,BC144)</f>
        <v>0</v>
      </c>
      <c r="BE144" s="6">
        <f>IF($E142=0,0,IF(BE$81=L_T,0,2*BC$83/BD$80+4*BE$83/BD$80))</f>
        <v>0</v>
      </c>
      <c r="BF144" s="56">
        <f>IF($E142=0,0,IF(BF$81=L_T,0,-(4*BF$83/BG$80+2*BH$83/BG$80)))</f>
        <v>0</v>
      </c>
      <c r="BG144" s="6">
        <f>IF(BG$82&gt;0,BH144,BF144)</f>
        <v>0</v>
      </c>
      <c r="BH144" s="6">
        <f>IF($E142=0,0,IF(BH$81=L_T,0,2*BF$83/BG$80+4*BH$83/BG$80))</f>
        <v>0</v>
      </c>
      <c r="BI144" s="56">
        <f>IF($E142=0,0,IF(BI$81=L_T,0,-(4*BI$83/BJ$80+2*BK$83/BJ$80)))</f>
        <v>0</v>
      </c>
      <c r="BJ144" s="6">
        <f>IF(BJ$82&gt;0,BK144,BI144)</f>
        <v>0</v>
      </c>
      <c r="BK144" s="6">
        <f>IF($E142=0,0,IF(BK$81=L_T,0,2*BI$83/BJ$80+4*BK$83/BJ$80))</f>
        <v>0</v>
      </c>
      <c r="BL144" s="56">
        <f>IF($E142=0,0,IF(BL$81=L_T,0,-(4*BL$83/BM$80+2*BN$83/BM$80)))</f>
        <v>0</v>
      </c>
      <c r="BM144" s="6">
        <f>IF(BM$82&gt;0,BN144,BL144)</f>
        <v>0</v>
      </c>
      <c r="BN144" s="6">
        <f>IF($E142=0,0,IF(BN$81=L_T,0,2*BL$83/BM$80+4*BN$83/BM$80))</f>
        <v>0</v>
      </c>
      <c r="BO144" s="56">
        <f>IF($E142=0,0,IF(BO$81=L_T,0,-(4*BO$83/BP$80+2*BQ$83/BP$80)))</f>
        <v>0</v>
      </c>
      <c r="BP144" s="6">
        <f>IF(BP$82&gt;0,BQ144,BO144)</f>
        <v>0</v>
      </c>
      <c r="BQ144" s="6">
        <f>IF($E142=0,0,IF(BQ$81=L_T,0,2*BO$83/BP$80+4*BQ$83/BP$80))</f>
        <v>0</v>
      </c>
      <c r="BR144" s="56">
        <f>IF($E142=0,0,IF(BR$81=L_T,0,-(4*BR$83/BS$80+2*BT$83/BS$80)))</f>
        <v>0</v>
      </c>
      <c r="BS144" s="6">
        <f>IF(BS$82&gt;0,BT144,BR144)</f>
        <v>0</v>
      </c>
      <c r="BT144" s="6">
        <f>IF($E142=0,0,IF(BT$81=L_T,0,2*BR$83/BS$80+4*BT$83/BS$80))</f>
        <v>0</v>
      </c>
      <c r="BU144" s="56">
        <f>IF($E142=0,0,IF(BU$81=L_T,0,-(4*BU$83/BV$80+2*BW$83/BV$80)))</f>
        <v>0</v>
      </c>
      <c r="BV144" s="6">
        <f>IF(BV$82&gt;0,BW144,BU144)</f>
        <v>0</v>
      </c>
      <c r="BW144" s="6">
        <f>IF($E142=0,0,IF(BW$81=L_T,0,2*BU$83/BV$80+4*BW$83/BV$80))</f>
        <v>0</v>
      </c>
      <c r="BX144" s="56">
        <f>IF($E142=0,0,IF(BX$81=L_T,0,-(4*BX$83/BY$80+2*BZ$83/BY$80)))</f>
        <v>0</v>
      </c>
      <c r="BY144" s="6">
        <f>IF(BY$82&gt;0,BZ144,BX144)</f>
        <v>0</v>
      </c>
      <c r="BZ144" s="6">
        <f>IF($E142=0,0,IF(BZ$81=L_T,0,2*BX$83/BY$80+4*BZ$83/BY$80))</f>
        <v>0</v>
      </c>
      <c r="CA144" s="56">
        <f>IF($E142=0,0,IF(CA$81=L_T,0,-(4*CA$83/CB$80+2*CC$83/CB$80)))</f>
        <v>0</v>
      </c>
      <c r="CB144" s="6">
        <f>IF(CB$82&gt;0,CC144,CA144)</f>
        <v>0</v>
      </c>
      <c r="CC144" s="6">
        <f>IF($E142=0,0,IF(CC$81=L_T,0,2*CA$83/CB$80+4*CC$83/CB$80))</f>
        <v>0</v>
      </c>
    </row>
    <row r="145" spans="1:81">
      <c r="A145" s="41" t="s">
        <v>224</v>
      </c>
      <c r="B145" s="6" t="str">
        <f>IF(D147="","",IF(ABS(H147)=Bemessung!$C$26,ABS(Daten!H144),IF(ABS(Daten!K147)=Bemessung!$C$26,ABS(Daten!K144),IF(ABS(Daten!N147)=Bemessung!$C$26,ABS(Daten!N144),IF(ABS(Daten!Q147)=Bemessung!$C$26,ABS(Daten!Q144),IF(ABS(Daten!T147)=Bemessung!$C$26,ABS(Daten!T144),IF(ABS(Daten!W147)=Bemessung!$C$26,ABS(Daten!W144),IF(ABS(Daten!Z147)=Bemessung!$C$26,ABS(Daten!Z144),IF(ABS(Daten!AC147)=Bemessung!$C$26,ABS(Daten!AC144),IF(ABS(Daten!AF147)=Bemessung!$C$26,ABS(Daten!AF144),IF(ABS(Daten!AI147)=Bemessung!$C$26,ABS(Daten!AI144),IF(ABS(Daten!AL147)=Bemessung!$C$26,ABS(Daten!AL144),IF(ABS(Daten!AO147)=Bemessung!$C$26,ABS(Daten!AO144),IF(ABS(Daten!AR147)=Bemessung!$C$26,ABS(Daten!AR144),IF(ABS(Daten!AU147)=Bemessung!$C$26,ABS(Daten!AU144),IF(ABS(Daten!AX147)=Bemessung!$C$26,ABS(Daten!AX144),IF(ABS(Daten!BA147)=Bemessung!$C$26,ABS(Daten!BA144),IF(ABS(Daten!BD147)=Bemessung!$C$26,ABS(Daten!BD144),IF(ABS(Daten!BG147)=Bemessung!$C$26,ABS(Daten!BG144),IF(ABS(Daten!BJ147)=Bemessung!$C$26,ABS(Daten!BJ144),IF(ABS(Daten!BM147)=Bemessung!$C$26,ABS(Daten!BM144),IF(ABS(Daten!BP147)=Bemessung!$C$26,ABS(Daten!BP144),IF(ABS(Daten!BS147)=Bemessung!$C$26,ABS(Daten!BS144),IF(ABS(Daten!BV147)=Bemessung!$C$26,ABS(Daten!BV144),IF(ABS(Daten!BY147)=Bemessung!$C$26,ABS(Daten!BY144),IF(ABS(Daten!CB147)=Bemessung!$C$26,ABS(Daten!CB144),""))))))))))))))))))))))))))</f>
        <v/>
      </c>
      <c r="C145" s="28"/>
      <c r="D145" s="3"/>
      <c r="E145" s="6"/>
      <c r="F145" s="55" t="s">
        <v>180</v>
      </c>
      <c r="G145" s="41"/>
      <c r="H145" s="6">
        <f>IF(Bh="nein",ABS(H141),ABS(I141))</f>
        <v>0</v>
      </c>
      <c r="I145" s="6"/>
      <c r="J145" s="56"/>
      <c r="K145" s="6">
        <f>IF(Bh="nein",ABS(K141),ABS(L141))</f>
        <v>0</v>
      </c>
      <c r="L145" s="6"/>
      <c r="M145" s="56"/>
      <c r="N145" s="6">
        <f>IF(Bh="nein",ABS(N141),ABS(O141))</f>
        <v>0</v>
      </c>
      <c r="O145" s="6"/>
      <c r="P145" s="56"/>
      <c r="Q145" s="6">
        <f>IF(Bh="nein",ABS(Q141),ABS(R141))</f>
        <v>0</v>
      </c>
      <c r="R145" s="6"/>
      <c r="S145" s="56"/>
      <c r="T145" s="6">
        <f>IF(Bh="nein",ABS(T141),ABS(U141))</f>
        <v>0</v>
      </c>
      <c r="U145" s="6"/>
      <c r="V145" s="56"/>
      <c r="W145" s="6">
        <f>IF(Bh="nein",ABS(W141),ABS(X141))</f>
        <v>0</v>
      </c>
      <c r="X145" s="6"/>
      <c r="Y145" s="56"/>
      <c r="Z145" s="6">
        <f>IF(Bh="nein",ABS(Z141),ABS(AA141))</f>
        <v>0</v>
      </c>
      <c r="AA145" s="6"/>
      <c r="AB145" s="56"/>
      <c r="AC145" s="6">
        <f>IF(Bh="nein",ABS(AC141),ABS(AD141))</f>
        <v>0</v>
      </c>
      <c r="AD145" s="6"/>
      <c r="AE145" s="56"/>
      <c r="AF145" s="6">
        <f>IF(Bh="nein",ABS(AF141),ABS(AG141))</f>
        <v>0</v>
      </c>
      <c r="AG145" s="6"/>
      <c r="AH145" s="56"/>
      <c r="AI145" s="6">
        <f>IF(Bh="nein",ABS(AI141),ABS(AJ141))</f>
        <v>0</v>
      </c>
      <c r="AJ145" s="6"/>
      <c r="AK145" s="56"/>
      <c r="AL145" s="6">
        <f>IF(Bh="nein",ABS(AL141),ABS(AM141))</f>
        <v>0</v>
      </c>
      <c r="AM145" s="6"/>
      <c r="AN145" s="56"/>
      <c r="AO145" s="6">
        <f>IF(Bh="nein",ABS(AO141),ABS(AP141))</f>
        <v>0</v>
      </c>
      <c r="AP145" s="6"/>
      <c r="AQ145" s="56"/>
      <c r="AR145" s="6">
        <f>IF(Bh="nein",ABS(AR141),ABS(AS141))</f>
        <v>0</v>
      </c>
      <c r="AS145" s="6"/>
      <c r="AT145" s="56"/>
      <c r="AU145" s="6">
        <f>IF(Bh="nein",ABS(AU141),ABS(AV141))</f>
        <v>0</v>
      </c>
      <c r="AV145" s="6"/>
      <c r="AW145" s="56"/>
      <c r="AX145" s="6">
        <f>IF(Bh="nein",ABS(AX141),ABS(AY141))</f>
        <v>0</v>
      </c>
      <c r="AY145" s="6"/>
      <c r="AZ145" s="56"/>
      <c r="BA145" s="6">
        <f>IF(Bh="nein",ABS(BA141),ABS(BB141))</f>
        <v>0</v>
      </c>
      <c r="BB145" s="6"/>
      <c r="BC145" s="56"/>
      <c r="BD145" s="6">
        <f>IF(Bh="nein",ABS(BD141),ABS(BE141))</f>
        <v>0</v>
      </c>
      <c r="BE145" s="6"/>
      <c r="BF145" s="56"/>
      <c r="BG145" s="6">
        <f>IF(Bh="nein",ABS(BG141),ABS(BH141))</f>
        <v>0</v>
      </c>
      <c r="BH145" s="6"/>
      <c r="BI145" s="56"/>
      <c r="BJ145" s="6">
        <f>IF(Bh="nein",ABS(BJ141),ABS(BK141))</f>
        <v>0</v>
      </c>
      <c r="BK145" s="6"/>
      <c r="BL145" s="56"/>
      <c r="BM145" s="6">
        <f>IF(Bh="nein",ABS(BM141),ABS(BN141))</f>
        <v>0</v>
      </c>
      <c r="BN145" s="6"/>
      <c r="BO145" s="56"/>
      <c r="BP145" s="6">
        <f>IF(Bh="nein",ABS(BP141),ABS(BQ141))</f>
        <v>0</v>
      </c>
      <c r="BQ145" s="6"/>
      <c r="BR145" s="56"/>
      <c r="BS145" s="6">
        <f>IF(Bh="nein",ABS(BS141),ABS(BT141))</f>
        <v>0</v>
      </c>
      <c r="BT145" s="6"/>
      <c r="BU145" s="56"/>
      <c r="BV145" s="6">
        <f>IF(Bh="nein",ABS(BV141),ABS(BW141))</f>
        <v>0</v>
      </c>
      <c r="BW145" s="6"/>
      <c r="BX145" s="56"/>
      <c r="BY145" s="6">
        <f>IF(Bh="nein",ABS(BY141),ABS(BZ141))</f>
        <v>0</v>
      </c>
      <c r="BZ145" s="6"/>
      <c r="CA145" s="56"/>
      <c r="CB145" s="6">
        <f>IF(Bh="nein",ABS(CB141),ABS(CC141))</f>
        <v>0</v>
      </c>
      <c r="CC145" s="6"/>
    </row>
    <row r="146" spans="1:81">
      <c r="A146" s="41" t="s">
        <v>225</v>
      </c>
      <c r="B146" s="6" t="str">
        <f>IF(D147="","",IF(ABS(H147)=Bemessung!$C$26,ABS(Daten!H143),IF(ABS(Daten!K147)=Bemessung!$C$26,ABS(Daten!K143),IF(ABS(Daten!N147)=Bemessung!$C$26,ABS(Daten!N143),IF(ABS(Daten!Q147)=Bemessung!$C$26,ABS(Daten!Q143),IF(ABS(Daten!T147)=Bemessung!$C$26,ABS(Daten!T143),IF(ABS(Daten!W147)=Bemessung!$C$26,ABS(Daten!W143),IF(ABS(Daten!Z147)=Bemessung!$C$26,ABS(Daten!Z143),IF(ABS(Daten!AC147)=Bemessung!$C$26,ABS(Daten!AC143),IF(ABS(Daten!AF147)=Bemessung!$C$26,ABS(Daten!AF143),IF(ABS(Daten!AI147)=Bemessung!$C$26,ABS(Daten!AI143),IF(ABS(Daten!AL147)=Bemessung!$C$26,ABS(Daten!AL143),IF(ABS(Daten!AO147)=Bemessung!$C$26,ABS(Daten!AO143),IF(ABS(Daten!AR147)=Bemessung!$C$26,ABS(Daten!AR143),IF(ABS(Daten!AU147)=Bemessung!$C$26,ABS(Daten!AU143),IF(ABS(Daten!AX147)=Bemessung!$C$26,ABS(Daten!AX143),IF(ABS(Daten!BA147)=Bemessung!$C$26,ABS(Daten!BA143),IF(ABS(Daten!BD147)=Bemessung!$C$26,ABS(Daten!BD143),IF(ABS(Daten!BG147)=Bemessung!$C$26,ABS(Daten!BG143),IF(ABS(Daten!BJ147)=Bemessung!$C$26,ABS(Daten!BJ143),IF(ABS(Daten!BM147)=Bemessung!$C$26,ABS(Daten!BM143),IF(ABS(Daten!BP147)=Bemessung!$C$26,ABS(Daten!BP143),IF(ABS(Daten!BS147)=Bemessung!$C$26,ABS(Daten!BS143),IF(ABS(Daten!BV147)=Bemessung!$C$26,ABS(Daten!BV143),IF(ABS(Daten!BY147)=Bemessung!$C$26,ABS(Daten!BY143),IF(ABS(Daten!CB147)=Bemessung!$C$26,ABS(Daten!CB143),""))))))))))))))))))))))))))</f>
        <v/>
      </c>
      <c r="C146" s="28"/>
      <c r="D146" s="3"/>
      <c r="E146" s="6"/>
      <c r="F146" s="57" t="s">
        <v>181</v>
      </c>
      <c r="G146" s="34"/>
      <c r="H146" s="19">
        <f>IF($D141&lt;=nHP,H$82/H_T,0)</f>
        <v>0</v>
      </c>
      <c r="I146" s="26"/>
      <c r="J146" s="34"/>
      <c r="K146" s="19">
        <f>IF($D141&lt;=nHP,K$82/H_T,0)</f>
        <v>0</v>
      </c>
      <c r="L146" s="26"/>
      <c r="M146" s="34"/>
      <c r="N146" s="19">
        <f>IF($D141&lt;=nHP,N$82/H_T,0)</f>
        <v>0</v>
      </c>
      <c r="O146" s="26"/>
      <c r="P146" s="34"/>
      <c r="Q146" s="19">
        <f>IF($D141&lt;=nHP,Q$82/H_T,0)</f>
        <v>0</v>
      </c>
      <c r="R146" s="26"/>
      <c r="S146" s="34"/>
      <c r="T146" s="19">
        <f>IF($D141&lt;=nHP,T$82/H_T,0)</f>
        <v>0</v>
      </c>
      <c r="U146" s="26"/>
      <c r="V146" s="34"/>
      <c r="W146" s="19">
        <f>IF($D141&lt;=nHP,W$82/H_T,0)</f>
        <v>0</v>
      </c>
      <c r="X146" s="26"/>
      <c r="Y146" s="34"/>
      <c r="Z146" s="19">
        <f>IF($D141&lt;=nHP,Z$82/H_T,0)</f>
        <v>0</v>
      </c>
      <c r="AA146" s="26"/>
      <c r="AB146" s="34"/>
      <c r="AC146" s="19">
        <f>IF($D141&lt;=nHP,AC$82/H_T,0)</f>
        <v>0</v>
      </c>
      <c r="AD146" s="26"/>
      <c r="AE146" s="34"/>
      <c r="AF146" s="19">
        <f>IF($D141&lt;=nHP,AF$82/H_T,0)</f>
        <v>0</v>
      </c>
      <c r="AG146" s="26"/>
      <c r="AH146" s="34"/>
      <c r="AI146" s="19">
        <f>IF($D141&lt;=nHP,AI$82/H_T,0)</f>
        <v>0</v>
      </c>
      <c r="AJ146" s="26"/>
      <c r="AK146" s="34"/>
      <c r="AL146" s="19">
        <f>IF($D141&lt;=nHP,AL$82/H_T,0)</f>
        <v>0</v>
      </c>
      <c r="AM146" s="26"/>
      <c r="AN146" s="34"/>
      <c r="AO146" s="19">
        <f>IF($D141&lt;=nHP,AO$82/H_T,0)</f>
        <v>0</v>
      </c>
      <c r="AP146" s="26"/>
      <c r="AQ146" s="34"/>
      <c r="AR146" s="19">
        <f>IF($D141&lt;=nHP,AR$82/H_T,0)</f>
        <v>0</v>
      </c>
      <c r="AS146" s="26"/>
      <c r="AT146" s="34"/>
      <c r="AU146" s="19">
        <f>IF($D141&lt;=nHP,AU$82/H_T,0)</f>
        <v>0</v>
      </c>
      <c r="AV146" s="26"/>
      <c r="AW146" s="34"/>
      <c r="AX146" s="19">
        <f>IF($D141&lt;=nHP,AX$82/H_T,0)</f>
        <v>0</v>
      </c>
      <c r="AY146" s="26"/>
      <c r="AZ146" s="34"/>
      <c r="BA146" s="19">
        <f>IF($D141&lt;=nHP,BA$82/H_T,0)</f>
        <v>0</v>
      </c>
      <c r="BB146" s="26"/>
      <c r="BC146" s="34"/>
      <c r="BD146" s="19">
        <f>IF($D141&lt;=nHP,BD$82/H_T,0)</f>
        <v>0</v>
      </c>
      <c r="BE146" s="26"/>
      <c r="BF146" s="34"/>
      <c r="BG146" s="19">
        <f>IF($D141&lt;=nHP,BG$82/H_T,0)</f>
        <v>0</v>
      </c>
      <c r="BH146" s="26"/>
      <c r="BI146" s="34"/>
      <c r="BJ146" s="19">
        <f>IF($D141&lt;=nHP,BJ$82/H_T,0)</f>
        <v>0</v>
      </c>
      <c r="BK146" s="26"/>
      <c r="BL146" s="34"/>
      <c r="BM146" s="19">
        <f>IF($D141&lt;=nHP,BM$82/H_T,0)</f>
        <v>0</v>
      </c>
      <c r="BN146" s="26"/>
      <c r="BO146" s="34"/>
      <c r="BP146" s="19">
        <f>IF($D141&lt;=nHP,BP$82/H_T,0)</f>
        <v>0</v>
      </c>
      <c r="BQ146" s="26"/>
      <c r="BR146" s="34"/>
      <c r="BS146" s="19">
        <f>IF($D141&lt;=nHP,BS$82/H_T,0)</f>
        <v>0</v>
      </c>
      <c r="BT146" s="26"/>
      <c r="BU146" s="34"/>
      <c r="BV146" s="19">
        <f>IF($D141&lt;=nHP,BV$82/H_T,0)</f>
        <v>0</v>
      </c>
      <c r="BW146" s="26"/>
      <c r="BX146" s="34"/>
      <c r="BY146" s="19">
        <f>IF($D141&lt;=nHP,BY$82/H_T,0)</f>
        <v>0</v>
      </c>
      <c r="BZ146" s="26"/>
      <c r="CA146" s="34"/>
      <c r="CB146" s="19">
        <f>IF($D141&lt;=nHP,CB$82/H_T,0)</f>
        <v>0</v>
      </c>
      <c r="CC146" s="26"/>
    </row>
    <row r="147" spans="1:81">
      <c r="A147" s="41"/>
      <c r="C147" s="28"/>
      <c r="D147" s="58" t="str">
        <f>IF(OR(ABS(H147)=Bemessung!$C$26,ABS(K147)=Bemessung!$C$26,ABS(N147)=Bemessung!$C$26,ABS(Daten!Q147)=Bemessung!$C$26,ABS(Daten!T147)=Bemessung!$C$26,ABS(Daten!W147)=Bemessung!$C$26,ABS(Daten!Z147)=Bemessung!$C$26,ABS(Daten!AC147)=Bemessung!$C$26,ABS(Daten!AF147)=Bemessung!$C$26,ABS(Daten!AI147)=Bemessung!$C$26,ABS(Daten!AL147)=Bemessung!$C$26,ABS(Daten!AO147)=Bemessung!$C$26,ABS(Daten!AR147)=Bemessung!$C$26,ABS(Daten!AU147)=Bemessung!$C$26,ABS(Daten!AX147)=Bemessung!$C$26,ABS(Daten!BA147)=Bemessung!$C$26,ABS(Daten!BD147)=Bemessung!$C$26,ABS(Daten!BG147)=Bemessung!$C$26,ABS(Daten!BJ147)=Bemessung!$C$26,ABS(Daten!BM147)=Bemessung!$C$26,ABS(Daten!BP147)=Bemessung!$C$26,ABS(Daten!BS147)=Bemessung!$C$26,ABS(Daten!BV147)=Bemessung!$C$26,ABS(Daten!BY147)=Bemessung!$C$26,ABS(Daten!CB147)=Bemessung!$C$26),D141,"")</f>
        <v/>
      </c>
      <c r="E147" s="6"/>
      <c r="F147" s="57" t="s">
        <v>182</v>
      </c>
      <c r="G147" s="34"/>
      <c r="H147" s="19">
        <f>IF(H$82&gt;0,SQRT((H142+I144)^2+H143^2),-SQRT((H142+G144)^2+H143^2))</f>
        <v>0</v>
      </c>
      <c r="I147" s="26"/>
      <c r="J147" s="34"/>
      <c r="K147" s="19">
        <f>IF(K$82&gt;0,SQRT((K142+L144)^2+K143^2),-SQRT((K142+J144)^2+K143^2))</f>
        <v>0</v>
      </c>
      <c r="L147" s="26"/>
      <c r="M147" s="34"/>
      <c r="N147" s="19">
        <f>IF(N$82&gt;0,SQRT((N142+O144)^2+N143^2),-SQRT((N142+M144)^2+N143^2))</f>
        <v>0</v>
      </c>
      <c r="O147" s="26"/>
      <c r="P147" s="34"/>
      <c r="Q147" s="19">
        <f>IF(Q$82&gt;0,SQRT((Q142+R144)^2+Q143^2),-SQRT((Q142+P144)^2+Q143^2))</f>
        <v>0</v>
      </c>
      <c r="R147" s="26"/>
      <c r="S147" s="34"/>
      <c r="T147" s="19">
        <f>IF(T$82&gt;0,SQRT((T142+U144)^2+T143^2),-SQRT((T142+S144)^2+T143^2))</f>
        <v>0</v>
      </c>
      <c r="U147" s="26"/>
      <c r="V147" s="34"/>
      <c r="W147" s="19">
        <f>IF(W$82&gt;0,SQRT((W142+X144)^2+W143^2),-SQRT((W142+V144)^2+W143^2))</f>
        <v>0</v>
      </c>
      <c r="X147" s="26"/>
      <c r="Y147" s="34"/>
      <c r="Z147" s="19">
        <f>IF(Z$82&gt;0,SQRT((Z142+AA144)^2+Z143^2),-SQRT((Z142+Y144)^2+Z143^2))</f>
        <v>0</v>
      </c>
      <c r="AA147" s="26"/>
      <c r="AB147" s="34"/>
      <c r="AC147" s="19">
        <f>IF(AC$82&gt;0,SQRT((AC142+AD144)^2+AC143^2),-SQRT((AC142+AB144)^2+AC143^2))</f>
        <v>0</v>
      </c>
      <c r="AD147" s="26"/>
      <c r="AE147" s="34"/>
      <c r="AF147" s="19">
        <f>IF(AF$82&gt;0,SQRT((AF142+AG144)^2+AF143^2),-SQRT((AF142+AE144)^2+AF143^2))</f>
        <v>0</v>
      </c>
      <c r="AG147" s="26"/>
      <c r="AH147" s="34"/>
      <c r="AI147" s="19">
        <f>IF(AI$82&gt;0,SQRT((AI142+AJ144)^2+AI143^2),-SQRT((AI142+AH144)^2+AI143^2))</f>
        <v>0</v>
      </c>
      <c r="AJ147" s="26"/>
      <c r="AK147" s="34"/>
      <c r="AL147" s="19">
        <f>IF(AL$82&gt;0,SQRT((AL142+AM144)^2+AL143^2),-SQRT((AL142+AK144)^2+AL143^2))</f>
        <v>0</v>
      </c>
      <c r="AM147" s="26"/>
      <c r="AN147" s="34"/>
      <c r="AO147" s="19">
        <f>IF(AO$82&gt;0,SQRT((AO142+AP144)^2+AO143^2),-SQRT((AO142+AN144)^2+AO143^2))</f>
        <v>0</v>
      </c>
      <c r="AP147" s="26"/>
      <c r="AQ147" s="34"/>
      <c r="AR147" s="19">
        <f>IF(AR$82&gt;0,SQRT((AR142+AS144)^2+AR143^2),-SQRT((AR142+AQ144)^2+AR143^2))</f>
        <v>0</v>
      </c>
      <c r="AS147" s="26"/>
      <c r="AT147" s="34"/>
      <c r="AU147" s="19">
        <f>IF(AU$82&gt;0,SQRT((AU142+AV144)^2+AU143^2),-SQRT((AU142+AT144)^2+AU143^2))</f>
        <v>0</v>
      </c>
      <c r="AV147" s="26"/>
      <c r="AW147" s="34"/>
      <c r="AX147" s="19">
        <f>IF(AX$82&gt;0,SQRT((AX142+AY144)^2+AX143^2),-SQRT((AX142+AW144)^2+AX143^2))</f>
        <v>0</v>
      </c>
      <c r="AY147" s="26"/>
      <c r="AZ147" s="34"/>
      <c r="BA147" s="19">
        <f>IF(BA$82&gt;0,SQRT((BA142+BB144)^2+BA143^2),-SQRT((BA142+AZ144)^2+BA143^2))</f>
        <v>0</v>
      </c>
      <c r="BB147" s="26"/>
      <c r="BC147" s="34"/>
      <c r="BD147" s="19">
        <f>IF(BD$82&gt;0,SQRT((BD142+BE144)^2+BD143^2),-SQRT((BD142+BC144)^2+BD143^2))</f>
        <v>0</v>
      </c>
      <c r="BE147" s="26"/>
      <c r="BF147" s="34"/>
      <c r="BG147" s="19">
        <f>IF(BG$82&gt;0,SQRT((BG142+BH144)^2+BG143^2),-SQRT((BG142+BF144)^2+BG143^2))</f>
        <v>0</v>
      </c>
      <c r="BH147" s="26"/>
      <c r="BI147" s="34"/>
      <c r="BJ147" s="19">
        <f>IF(BJ$82&gt;0,SQRT((BJ142+BK144)^2+BJ143^2),-SQRT((BJ142+BI144)^2+BJ143^2))</f>
        <v>0</v>
      </c>
      <c r="BK147" s="26"/>
      <c r="BL147" s="34"/>
      <c r="BM147" s="19">
        <f>IF(BM$82&gt;0,SQRT((BM142+BN144)^2+BM143^2),-SQRT((BM142+BL144)^2+BM143^2))</f>
        <v>0</v>
      </c>
      <c r="BN147" s="26"/>
      <c r="BO147" s="34"/>
      <c r="BP147" s="19">
        <f>IF(BP$82&gt;0,SQRT((BP142+BQ144)^2+BP143^2),-SQRT((BP142+BO144)^2+BP143^2))</f>
        <v>0</v>
      </c>
      <c r="BQ147" s="26"/>
      <c r="BR147" s="34"/>
      <c r="BS147" s="19">
        <f>IF(BS$82&gt;0,SQRT((BS142+BT144)^2+BS143^2),-SQRT((BS142+BR144)^2+BS143^2))</f>
        <v>0</v>
      </c>
      <c r="BT147" s="26"/>
      <c r="BU147" s="34"/>
      <c r="BV147" s="19">
        <f>IF(BV$82&gt;0,SQRT((BV142+BW144)^2+BV143^2),-SQRT((BV142+BU144)^2+BV143^2))</f>
        <v>0</v>
      </c>
      <c r="BW147" s="26"/>
      <c r="BX147" s="34"/>
      <c r="BY147" s="19">
        <f>IF(BY$82&gt;0,SQRT((BY142+BZ144)^2+BY143^2),-SQRT((BY142+BX144)^2+BY143^2))</f>
        <v>0</v>
      </c>
      <c r="BZ147" s="26"/>
      <c r="CA147" s="34"/>
      <c r="CB147" s="19">
        <f>IF(CB$82&gt;0,SQRT((CB142+CC144)^2+CB143^2),-SQRT((CB142+CA144)^2+CB143^2))</f>
        <v>0</v>
      </c>
      <c r="CC147" s="26"/>
    </row>
    <row r="148" spans="1:81">
      <c r="A148" s="41" t="s">
        <v>226</v>
      </c>
      <c r="B148" s="6" t="str">
        <f>IF(D148="","",IF(ABS(H148)=Bemessung!$C$26,ABS(Daten!H145),IF(ABS(Daten!K148)=Bemessung!$C$26,ABS(Daten!K145),IF(ABS(Daten!N148)=Bemessung!$C$26,ABS(Daten!N145),IF(ABS(Daten!Q148)=Bemessung!$C$26,ABS(Daten!Q145),IF(ABS(Daten!T148)=Bemessung!$C$26,ABS(Daten!T145),IF(ABS(Daten!W148)=Bemessung!$C$26,ABS(Daten!W145),IF(ABS(Daten!Z148)=Bemessung!$C$26,ABS(Daten!Z145),IF(ABS(Daten!AC148)=Bemessung!$C$26,ABS(Daten!AC145),IF(ABS(Daten!AF148)=Bemessung!$C$26,ABS(Daten!AF145),IF(ABS(Daten!AI148)=Bemessung!$C$26,ABS(Daten!AI145),IF(ABS(Daten!AL148)=Bemessung!$C$26,ABS(Daten!AL145),IF(ABS(Daten!AO148)=Bemessung!$C$26,ABS(Daten!AO145),IF(ABS(Daten!AR148)=Bemessung!$C$26,ABS(Daten!AR145),IF(ABS(Daten!AU148)=Bemessung!$C$26,ABS(Daten!AU145),IF(ABS(Daten!AX148)=Bemessung!$C$26,ABS(Daten!AX145),IF(ABS(Daten!BA148)=Bemessung!$C$26,ABS(Daten!BA145),IF(ABS(Daten!BD148)=Bemessung!$C$26,ABS(Daten!BD145),IF(ABS(Daten!BG148)=Bemessung!$C$26,ABS(Daten!BG145),IF(ABS(Daten!BJ148)=Bemessung!$C$26,ABS(Daten!BJ145),IF(ABS(Daten!BM148)=Bemessung!$C$26,ABS(Daten!BM145),IF(ABS(Daten!BP148)=Bemessung!$C$26,ABS(Daten!BP145),IF(ABS(Daten!BS148)=Bemessung!$C$26,ABS(Daten!BS145),IF(ABS(Daten!BV148)=Bemessung!$C$26,ABS(Daten!BV145),IF(ABS(Daten!BY148)=Bemessung!$C$26,ABS(Daten!BY145),IF(ABS(Daten!CB148)=Bemessung!$C$26,ABS(Daten!CB145),""))))))))))))))))))))))))))</f>
        <v/>
      </c>
      <c r="C148" s="65" t="str">
        <f>IF(D148="","",IF(ABS(H148)=Bemessung!$C$26,1,IF(ABS(Daten!K148)=Bemessung!$C$26,2,IF(ABS(Daten!N148)=Bemessung!$C$26,3,IF(ABS(Daten!Q148)=Bemessung!$C$26,4,IF(ABS(Daten!T148)=Bemessung!$C$26,5,IF(ABS(Daten!W148)=Bemessung!$C$26,6,IF(ABS(Daten!Z148)=Bemessung!$C$26,7,IF(ABS(Daten!AC148)=Bemessung!$C$26,8,IF(ABS(Daten!AF148)=Bemessung!$C$26,9,IF(ABS(Daten!AI148)=Bemessung!$C$26,10,IF(ABS(Daten!AL148)=Bemessung!$C$26,11,IF(ABS(Daten!AO148)=Bemessung!$C$26,12,IF(ABS(Daten!AR148)=Bemessung!$C$26,13,IF(ABS(Daten!AU148)=Bemessung!$C$26,14,IF(ABS(Daten!AX148)=Bemessung!$C$26,15,IF(ABS(Daten!BA148)=Bemessung!$C$26,16,IF(ABS(Daten!BD148)=Bemessung!$C$26,17,IF(ABS(Daten!BG148)=Bemessung!$C$26,18,IF(ABS(Daten!BJ148)=Bemessung!$C$26,19,IF(ABS(Daten!BM148)=Bemessung!$C$26,20,IF(ABS(Daten!BP148)=Bemessung!$C$26,21,IF(ABS(Daten!BS148)=Bemessung!$C$26,22,IF(ABS(Daten!BV148)=Bemessung!$C$26,23,IF(ABS(Daten!BY148)=Bemessung!$C$26,24,IF(ABS(Daten!CB148)=Bemessung!$C$26,25,""))))))))))))))))))))))))))</f>
        <v/>
      </c>
      <c r="D148" s="58" t="str">
        <f>IF(OR(ABS(H148)=Bemessung!$C$26,ABS(K148)=Bemessung!$C$26,ABS(N148)=Bemessung!$C$26,ABS(Daten!Q148)=Bemessung!$C$26,ABS(Daten!T148)=Bemessung!$C$26,ABS(Daten!W148)=Bemessung!$C$26,ABS(Daten!Z148)=Bemessung!$C$26,ABS(Daten!AC148)=Bemessung!$C$26,ABS(Daten!AF148)=Bemessung!$C$26,ABS(Daten!AI148)=Bemessung!$C$26,ABS(Daten!AL148)=Bemessung!$C$26,ABS(Daten!AO148)=Bemessung!$C$26,ABS(Daten!AR148)=Bemessung!$C$26,ABS(Daten!AU148)=Bemessung!$C$26,ABS(Daten!AX148)=Bemessung!$C$26,ABS(Daten!BA148)=Bemessung!$C$26,ABS(Daten!BD148)=Bemessung!$C$26,ABS(Daten!BG148)=Bemessung!$C$26,ABS(Daten!BJ148)=Bemessung!$C$26,ABS(Daten!BM148)=Bemessung!$C$26,ABS(Daten!BP148)=Bemessung!$C$26,ABS(Daten!BS148)=Bemessung!$C$26,ABS(Daten!BV148)=Bemessung!$C$26,ABS(Daten!BY148)=Bemessung!$C$26,ABS(Daten!CB148)=Bemessung!$C$26),D141,"")</f>
        <v/>
      </c>
      <c r="E148" s="6"/>
      <c r="F148" s="57" t="s">
        <v>183</v>
      </c>
      <c r="G148" s="34"/>
      <c r="H148" s="19">
        <f>IF(H$82&gt;0,SQRT((H145+I144)^2+H146^2),-SQRT((H145+G144)^2+H146^2))</f>
        <v>0</v>
      </c>
      <c r="I148" s="26"/>
      <c r="J148" s="34"/>
      <c r="K148" s="19">
        <f>IF(K$82&gt;0,SQRT((K145+L144)^2+K146^2),-SQRT((K145+J144)^2+K146^2))</f>
        <v>0</v>
      </c>
      <c r="L148" s="26"/>
      <c r="M148" s="34"/>
      <c r="N148" s="19">
        <f>IF(N$82&gt;0,SQRT((N145+O144)^2+N146^2),-SQRT((N145+M144)^2+N146^2))</f>
        <v>0</v>
      </c>
      <c r="O148" s="26"/>
      <c r="P148" s="34"/>
      <c r="Q148" s="19">
        <f>IF(Q$82&gt;0,SQRT((Q145+R144)^2+Q146^2),-SQRT((Q145+P144)^2+Q146^2))</f>
        <v>0</v>
      </c>
      <c r="R148" s="26"/>
      <c r="S148" s="34"/>
      <c r="T148" s="19">
        <f>IF(T$82&gt;0,SQRT((T145+U144)^2+T146^2),-SQRT((T145+S144)^2+T146^2))</f>
        <v>0</v>
      </c>
      <c r="U148" s="26"/>
      <c r="V148" s="34"/>
      <c r="W148" s="19">
        <f>IF(W$82&gt;0,SQRT((W145+X144)^2+W146^2),-SQRT((W145+V144)^2+W146^2))</f>
        <v>0</v>
      </c>
      <c r="X148" s="26"/>
      <c r="Y148" s="34"/>
      <c r="Z148" s="19">
        <f>IF(Z$82&gt;0,SQRT((Z145+AA144)^2+Z146^2),-SQRT((Z145+Y144)^2+Z146^2))</f>
        <v>0</v>
      </c>
      <c r="AA148" s="26"/>
      <c r="AB148" s="34"/>
      <c r="AC148" s="19">
        <f>IF(AC$82&gt;0,SQRT((AC145+AD144)^2+AC146^2),-SQRT((AC145+AB144)^2+AC146^2))</f>
        <v>0</v>
      </c>
      <c r="AD148" s="26"/>
      <c r="AE148" s="34"/>
      <c r="AF148" s="19">
        <f>IF(AF$82&gt;0,SQRT((AF145+AG144)^2+AF146^2),-SQRT((AF145+AE144)^2+AF146^2))</f>
        <v>0</v>
      </c>
      <c r="AG148" s="26"/>
      <c r="AH148" s="34"/>
      <c r="AI148" s="19">
        <f>IF(AI$82&gt;0,SQRT((AI145+AJ144)^2+AI146^2),-SQRT((AI145+AH144)^2+AI146^2))</f>
        <v>0</v>
      </c>
      <c r="AJ148" s="26"/>
      <c r="AK148" s="34"/>
      <c r="AL148" s="19">
        <f>IF(AL$82&gt;0,SQRT((AL145+AM144)^2+AL146^2),-SQRT((AL145+AK144)^2+AL146^2))</f>
        <v>0</v>
      </c>
      <c r="AM148" s="26"/>
      <c r="AN148" s="34"/>
      <c r="AO148" s="19">
        <f>IF(AO$82&gt;0,SQRT((AO145+AP144)^2+AO146^2),-SQRT((AO145+AN144)^2+AO146^2))</f>
        <v>0</v>
      </c>
      <c r="AP148" s="26"/>
      <c r="AQ148" s="34"/>
      <c r="AR148" s="19">
        <f>IF(AR$82&gt;0,SQRT((AR145+AS144)^2+AR146^2),-SQRT((AR145+AQ144)^2+AR146^2))</f>
        <v>0</v>
      </c>
      <c r="AS148" s="26"/>
      <c r="AT148" s="34"/>
      <c r="AU148" s="19">
        <f>IF(AU$82&gt;0,SQRT((AU145+AV144)^2+AU146^2),-SQRT((AU145+AT144)^2+AU146^2))</f>
        <v>0</v>
      </c>
      <c r="AV148" s="26"/>
      <c r="AW148" s="34"/>
      <c r="AX148" s="19">
        <f>IF(AX$82&gt;0,SQRT((AX145+AY144)^2+AX146^2),-SQRT((AX145+AW144)^2+AX146^2))</f>
        <v>0</v>
      </c>
      <c r="AY148" s="26"/>
      <c r="AZ148" s="34"/>
      <c r="BA148" s="19">
        <f>IF(BA$82&gt;0,SQRT((BA145+BB144)^2+BA146^2),-SQRT((BA145+AZ144)^2+BA146^2))</f>
        <v>0</v>
      </c>
      <c r="BB148" s="26"/>
      <c r="BC148" s="34"/>
      <c r="BD148" s="19">
        <f>IF(BD$82&gt;0,SQRT((BD145+BE144)^2+BD146^2),-SQRT((BD145+BC144)^2+BD146^2))</f>
        <v>0</v>
      </c>
      <c r="BE148" s="26"/>
      <c r="BF148" s="34"/>
      <c r="BG148" s="19">
        <f>IF(BG$82&gt;0,SQRT((BG145+BH144)^2+BG146^2),-SQRT((BG145+BF144)^2+BG146^2))</f>
        <v>0</v>
      </c>
      <c r="BH148" s="26"/>
      <c r="BI148" s="34"/>
      <c r="BJ148" s="19">
        <f>IF(BJ$82&gt;0,SQRT((BJ145+BK144)^2+BJ146^2),-SQRT((BJ145+BI144)^2+BJ146^2))</f>
        <v>0</v>
      </c>
      <c r="BK148" s="26"/>
      <c r="BL148" s="34"/>
      <c r="BM148" s="19">
        <f>IF(BM$82&gt;0,SQRT((BM145+BN144)^2+BM146^2),-SQRT((BM145+BL144)^2+BM146^2))</f>
        <v>0</v>
      </c>
      <c r="BN148" s="26"/>
      <c r="BO148" s="34"/>
      <c r="BP148" s="19">
        <f>IF(BP$82&gt;0,SQRT((BP145+BQ144)^2+BP146^2),-SQRT((BP145+BO144)^2+BP146^2))</f>
        <v>0</v>
      </c>
      <c r="BQ148" s="26"/>
      <c r="BR148" s="34"/>
      <c r="BS148" s="19">
        <f>IF(BS$82&gt;0,SQRT((BS145+BT144)^2+BS146^2),-SQRT((BS145+BR144)^2+BS146^2))</f>
        <v>0</v>
      </c>
      <c r="BT148" s="26"/>
      <c r="BU148" s="34"/>
      <c r="BV148" s="19">
        <f>IF(BV$82&gt;0,SQRT((BV145+BW144)^2+BV146^2),-SQRT((BV145+BU144)^2+BV146^2))</f>
        <v>0</v>
      </c>
      <c r="BW148" s="26"/>
      <c r="BX148" s="34"/>
      <c r="BY148" s="19">
        <f>IF(BY$82&gt;0,SQRT((BY145+BZ144)^2+BY146^2),-SQRT((BY145+BX144)^2+BY146^2))</f>
        <v>0</v>
      </c>
      <c r="BZ148" s="26"/>
      <c r="CA148" s="34"/>
      <c r="CB148" s="19">
        <f>IF(CB$82&gt;0,SQRT((CB145+CC144)^2+CB146^2),-SQRT((CB145+CA144)^2+CB146^2))</f>
        <v>0</v>
      </c>
      <c r="CC148" s="26"/>
    </row>
    <row r="149" spans="1:81">
      <c r="A149" s="41" t="s">
        <v>227</v>
      </c>
      <c r="B149" s="6" t="str">
        <f>IF(D148="","",IF(ABS(H148)=Bemessung!$C$26,ABS(Daten!H144),IF(ABS(Daten!K148)=Bemessung!$C$26,ABS(Daten!K144),IF(ABS(Daten!N148)=Bemessung!$C$26,ABS(Daten!N144),IF(ABS(Daten!Q148)=Bemessung!$C$26,ABS(Daten!Q144),IF(ABS(Daten!T148)=Bemessung!$C$26,ABS(Daten!T144),IF(ABS(Daten!W148)=Bemessung!$C$26,ABS(Daten!W144),IF(ABS(Daten!Z148)=Bemessung!$C$26,ABS(Daten!Z144),IF(ABS(Daten!AC148)=Bemessung!$C$26,ABS(Daten!AC144),IF(ABS(Daten!AF148)=Bemessung!$C$26,ABS(Daten!AF144),IF(ABS(Daten!AI148)=Bemessung!$C$26,ABS(Daten!AI144),IF(ABS(Daten!AL148)=Bemessung!$C$26,ABS(Daten!AL144),IF(ABS(Daten!AO148)=Bemessung!$C$26,ABS(Daten!AO144),IF(ABS(Daten!AR148)=Bemessung!$C$26,ABS(Daten!AR144),IF(ABS(Daten!AU148)=Bemessung!$C$26,ABS(Daten!AU144),IF(ABS(Daten!AX148)=Bemessung!$C$26,ABS(Daten!AX144),IF(ABS(Daten!BA148)=Bemessung!$C$26,ABS(Daten!BA144),IF(ABS(Daten!BD148)=Bemessung!$C$26,ABS(Daten!BD144),IF(ABS(Daten!BG148)=Bemessung!$C$26,ABS(Daten!BG144),IF(ABS(Daten!BJ148)=Bemessung!$C$26,ABS(Daten!BJ144),IF(ABS(Daten!BM148)=Bemessung!$C$26,ABS(Daten!BM144),IF(ABS(Daten!BP148)=Bemessung!$C$26,ABS(Daten!BP144),IF(ABS(Daten!BS148)=Bemessung!$C$26,ABS(Daten!BS144),IF(ABS(Daten!BV148)=Bemessung!$C$26,ABS(Daten!BV144),IF(ABS(Daten!BY148)=Bemessung!$C$26,ABS(Daten!BY144),IF(ABS(Daten!CB148)=Bemessung!$C$26,ABS(Daten!CB144),""))))))))))))))))))))))))))</f>
        <v/>
      </c>
      <c r="C149" s="28"/>
      <c r="E149" s="3"/>
      <c r="F149" s="58" t="s">
        <v>102</v>
      </c>
      <c r="G149" s="59"/>
      <c r="H149" s="60">
        <f>IF(H$82&gt;0,MAX(H147:H148),MIN(H147:H148))</f>
        <v>0</v>
      </c>
      <c r="I149" s="61"/>
      <c r="J149" s="59"/>
      <c r="K149" s="60">
        <f>IF(K$82&gt;0,MAX(K147:K148),MIN(K147:K148))</f>
        <v>0</v>
      </c>
      <c r="L149" s="61"/>
      <c r="M149" s="59"/>
      <c r="N149" s="60">
        <f>IF(N$82&gt;0,MAX(N147:N148),MIN(N147:N148))</f>
        <v>0</v>
      </c>
      <c r="O149" s="61"/>
      <c r="P149" s="59"/>
      <c r="Q149" s="60">
        <f>IF(Q$82&gt;0,MAX(Q147:Q148),MIN(Q147:Q148))</f>
        <v>0</v>
      </c>
      <c r="R149" s="61"/>
      <c r="S149" s="59"/>
      <c r="T149" s="60">
        <f>IF(T$82&gt;0,MAX(T147:T148),MIN(T147:T148))</f>
        <v>0</v>
      </c>
      <c r="U149" s="61"/>
      <c r="V149" s="59"/>
      <c r="W149" s="60">
        <f>IF(W$82&gt;0,MAX(W147:W148),MIN(W147:W148))</f>
        <v>0</v>
      </c>
      <c r="X149" s="61"/>
      <c r="Y149" s="59"/>
      <c r="Z149" s="60">
        <f>IF(Z$82&gt;0,MAX(Z147:Z148),MIN(Z147:Z148))</f>
        <v>0</v>
      </c>
      <c r="AA149" s="61"/>
      <c r="AB149" s="59"/>
      <c r="AC149" s="60">
        <f>IF(AC$82&gt;0,MAX(AC147:AC148),MIN(AC147:AC148))</f>
        <v>0</v>
      </c>
      <c r="AD149" s="61"/>
      <c r="AE149" s="59"/>
      <c r="AF149" s="60">
        <f>IF(AF$82&gt;0,MAX(AF147:AF148),MIN(AF147:AF148))</f>
        <v>0</v>
      </c>
      <c r="AG149" s="61"/>
      <c r="AH149" s="59"/>
      <c r="AI149" s="60">
        <f>IF(AI$82&gt;0,MAX(AI147:AI148),MIN(AI147:AI148))</f>
        <v>0</v>
      </c>
      <c r="AJ149" s="61"/>
      <c r="AK149" s="59"/>
      <c r="AL149" s="60">
        <f>IF(AL$82&gt;0,MAX(AL147:AL148),MIN(AL147:AL148))</f>
        <v>0</v>
      </c>
      <c r="AM149" s="61"/>
      <c r="AN149" s="59"/>
      <c r="AO149" s="60">
        <f>IF(AO$82&gt;0,MAX(AO147:AO148),MIN(AO147:AO148))</f>
        <v>0</v>
      </c>
      <c r="AP149" s="61"/>
      <c r="AQ149" s="59"/>
      <c r="AR149" s="60">
        <f>IF(AR$82&gt;0,MAX(AR147:AR148),MIN(AR147:AR148))</f>
        <v>0</v>
      </c>
      <c r="AS149" s="61"/>
      <c r="AT149" s="59"/>
      <c r="AU149" s="60">
        <f>IF(AU$82&gt;0,MAX(AU147:AU148),MIN(AU147:AU148))</f>
        <v>0</v>
      </c>
      <c r="AV149" s="61"/>
      <c r="AW149" s="59"/>
      <c r="AX149" s="60">
        <f>IF(AX$82&gt;0,MAX(AX147:AX148),MIN(AX147:AX148))</f>
        <v>0</v>
      </c>
      <c r="AY149" s="61"/>
      <c r="AZ149" s="59"/>
      <c r="BA149" s="60">
        <f>IF(BA$82&gt;0,MAX(BA147:BA148),MIN(BA147:BA148))</f>
        <v>0</v>
      </c>
      <c r="BB149" s="61"/>
      <c r="BC149" s="59"/>
      <c r="BD149" s="60">
        <f>IF(BD$82&gt;0,MAX(BD147:BD148),MIN(BD147:BD148))</f>
        <v>0</v>
      </c>
      <c r="BE149" s="61"/>
      <c r="BF149" s="59"/>
      <c r="BG149" s="60">
        <f>IF(BG$82&gt;0,MAX(BG147:BG148),MIN(BG147:BG148))</f>
        <v>0</v>
      </c>
      <c r="BH149" s="61"/>
      <c r="BI149" s="59"/>
      <c r="BJ149" s="60">
        <f>IF(BJ$82&gt;0,MAX(BJ147:BJ148),MIN(BJ147:BJ148))</f>
        <v>0</v>
      </c>
      <c r="BK149" s="61"/>
      <c r="BL149" s="59"/>
      <c r="BM149" s="60">
        <f>IF(BM$82&gt;0,MAX(BM147:BM148),MIN(BM147:BM148))</f>
        <v>0</v>
      </c>
      <c r="BN149" s="61"/>
      <c r="BO149" s="59"/>
      <c r="BP149" s="60">
        <f>IF(BP$82&gt;0,MAX(BP147:BP148),MIN(BP147:BP148))</f>
        <v>0</v>
      </c>
      <c r="BQ149" s="61"/>
      <c r="BR149" s="59"/>
      <c r="BS149" s="60">
        <f>IF(BS$82&gt;0,MAX(BS147:BS148),MIN(BS147:BS148))</f>
        <v>0</v>
      </c>
      <c r="BT149" s="61"/>
      <c r="BU149" s="59"/>
      <c r="BV149" s="60">
        <f>IF(BV$82&gt;0,MAX(BV147:BV148),MIN(BV147:BV148))</f>
        <v>0</v>
      </c>
      <c r="BW149" s="61"/>
      <c r="BX149" s="59"/>
      <c r="BY149" s="60">
        <f>IF(BY$82&gt;0,MAX(BY147:BY148),MIN(BY147:BY148))</f>
        <v>0</v>
      </c>
      <c r="BZ149" s="61"/>
      <c r="CA149" s="59"/>
      <c r="CB149" s="60">
        <f>IF(CB$82&gt;0,MAX(CB147:CB148),MIN(CB147:CB148))</f>
        <v>0</v>
      </c>
      <c r="CC149" s="61"/>
    </row>
    <row r="150" spans="1:81">
      <c r="A150" s="34" t="s">
        <v>228</v>
      </c>
      <c r="B150" s="19" t="str">
        <f>IF(D148="","",IF(ABS(H148)=Bemessung!$C$26,ABS(Daten!H146),IF(ABS(Daten!K148)=Bemessung!$C$26,ABS(Daten!K146),IF(ABS(Daten!N148)=Bemessung!$C$26,ABS(Daten!N146),IF(ABS(Daten!Q148)=Bemessung!$C$26,ABS(Daten!Q146),IF(ABS(Daten!T148)=Bemessung!$C$26,ABS(Daten!T146),IF(ABS(Daten!W148)=Bemessung!$C$26,ABS(Daten!W146),IF(ABS(Daten!Z148)=Bemessung!$C$26,ABS(Daten!Z146),IF(ABS(Daten!AC148)=Bemessung!$C$26,ABS(Daten!AC146),IF(ABS(Daten!AF148)=Bemessung!$C$26,ABS(Daten!AF146),IF(ABS(Daten!AI148)=Bemessung!$C$26,ABS(Daten!AI146),IF(ABS(Daten!AL148)=Bemessung!$C$26,ABS(Daten!AL146),IF(ABS(Daten!AO148)=Bemessung!$C$26,ABS(Daten!AO146),IF(ABS(Daten!AR148)=Bemessung!$C$26,ABS(Daten!AR146),IF(ABS(Daten!AU148)=Bemessung!$C$26,ABS(Daten!AU146),IF(ABS(Daten!AX148)=Bemessung!$C$26,ABS(Daten!AX146),IF(ABS(Daten!BA148)=Bemessung!$C$26,ABS(Daten!BA146),IF(ABS(Daten!BD148)=Bemessung!$C$26,ABS(Daten!BD146),IF(ABS(Daten!BG148)=Bemessung!$C$26,ABS(Daten!BG146),IF(ABS(Daten!BJ148)=Bemessung!$C$26,ABS(Daten!BJ146),IF(ABS(Daten!BM148)=Bemessung!$C$26,ABS(Daten!BM146),IF(ABS(Daten!BP148)=Bemessung!$C$26,ABS(Daten!BP146),IF(ABS(Daten!BS148)=Bemessung!$C$26,ABS(Daten!BS146),IF(ABS(Daten!BV148)=Bemessung!$C$26,ABS(Daten!BV146),IF(ABS(Daten!BY148)=Bemessung!$C$26,ABS(Daten!BY146),IF(ABS(Daten!CB148)=Bemessung!$C$26,ABS(Daten!CB146),""))))))))))))))))))))))))))</f>
        <v/>
      </c>
      <c r="C150" s="53"/>
      <c r="E150" s="3"/>
      <c r="F150" s="3"/>
      <c r="G150" s="3"/>
      <c r="H150" s="3"/>
      <c r="I150" s="3"/>
      <c r="J150" s="3"/>
      <c r="K150" s="3"/>
      <c r="L150" s="3"/>
      <c r="M150" s="3"/>
      <c r="P150" s="3"/>
      <c r="AP150" s="3"/>
      <c r="AQ150" s="3"/>
      <c r="AR150" s="3"/>
      <c r="AS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</row>
    <row r="151" spans="1:81">
      <c r="E151" s="3"/>
      <c r="F151" s="3" t="s">
        <v>99</v>
      </c>
      <c r="G151" s="3"/>
      <c r="H151" s="6">
        <f>IF($E153=0,0,IF(H$80=0,0,H141))</f>
        <v>0</v>
      </c>
      <c r="I151" s="97">
        <f>IF(H$80=0,0,IF(OR($E153&gt;H_T-LBh_o,$E153&lt;=LBH_u),0,Daten!H151))</f>
        <v>0</v>
      </c>
      <c r="J151" s="3"/>
      <c r="K151" s="6">
        <f>IF($E153=0,0,IF(K$80=0,0,K141))</f>
        <v>0</v>
      </c>
      <c r="L151" s="97">
        <f>IF(K$80=0,0,IF(OR($E153&gt;H_T-LBh_o,$E153&lt;=LBH_u),0,Daten!K151))</f>
        <v>0</v>
      </c>
      <c r="M151" s="3"/>
      <c r="N151" s="6">
        <f>IF($E153=0,0,IF(N$80=0,0,N141))</f>
        <v>0</v>
      </c>
      <c r="O151" s="97">
        <f>IF(N$80=0,0,IF(OR($E153&gt;H_T-LBh_o,$E153&lt;=LBH_u),0,Daten!N151))</f>
        <v>0</v>
      </c>
      <c r="P151" s="3"/>
      <c r="Q151" s="6">
        <f>IF($E153=0,0,IF(Q$80=0,0,Q141))</f>
        <v>0</v>
      </c>
      <c r="R151" s="97">
        <f>IF(Q$80=0,0,IF(OR($E153&gt;H_T-LBh_o,$E153&lt;=LBH_u),0,Daten!Q151))</f>
        <v>0</v>
      </c>
      <c r="T151" s="6">
        <f>IF($E153=0,0,IF(T$80=0,0,T141))</f>
        <v>0</v>
      </c>
      <c r="U151" s="97">
        <f>IF(T$80=0,0,IF(OR($E153&gt;H_T-LBh_o,$E153&lt;=LBH_u),0,Daten!T151))</f>
        <v>0</v>
      </c>
      <c r="W151" s="6">
        <f>IF($E153=0,0,IF(W$80=0,0,W141))</f>
        <v>0</v>
      </c>
      <c r="X151" s="97">
        <f>IF(W$80=0,0,IF(OR($E153&gt;H_T-LBh_o,$E153&lt;=LBH_u),0,Daten!W151))</f>
        <v>0</v>
      </c>
      <c r="Z151" s="6">
        <f>IF($E153=0,0,IF(Z$80=0,0,Z141))</f>
        <v>0</v>
      </c>
      <c r="AA151" s="97">
        <f>IF(Z$80=0,0,IF(OR($E153&gt;H_T-LBh_o,$E153&lt;=LBH_u),0,Daten!Z151))</f>
        <v>0</v>
      </c>
      <c r="AC151" s="6">
        <f>IF($E153=0,0,IF(AC$80=0,0,AC141))</f>
        <v>0</v>
      </c>
      <c r="AD151" s="97">
        <f>IF(AC$80=0,0,IF(OR($E153&gt;H_T-LBh_o,$E153&lt;=LBH_u),0,Daten!AC151))</f>
        <v>0</v>
      </c>
      <c r="AF151" s="6">
        <f>IF($E153=0,0,IF(AF$80=0,0,AF141))</f>
        <v>0</v>
      </c>
      <c r="AG151" s="97">
        <f>IF(AF$80=0,0,IF(OR($E153&gt;H_T-LBh_o,$E153&lt;=LBH_u),0,Daten!AF151))</f>
        <v>0</v>
      </c>
      <c r="AI151" s="6">
        <f>IF($E153=0,0,IF(AI$80=0,0,AI141))</f>
        <v>0</v>
      </c>
      <c r="AJ151" s="97">
        <f>IF(AI$80=0,0,IF(OR($E153&gt;H_T-LBh_o,$E153&lt;=LBH_u),0,Daten!AI151))</f>
        <v>0</v>
      </c>
      <c r="AL151" s="6">
        <f>IF($E153=0,0,IF(AL$80=0,0,AL141))</f>
        <v>0</v>
      </c>
      <c r="AM151" s="97">
        <f>IF(AL$80=0,0,IF(OR($E153&gt;H_T-LBh_o,$E153&lt;=LBH_u),0,Daten!AL151))</f>
        <v>0</v>
      </c>
      <c r="AO151" s="6">
        <f>IF($E153=0,0,IF(AO$80=0,0,AO141))</f>
        <v>0</v>
      </c>
      <c r="AP151" s="97">
        <f>IF(AO$80=0,0,IF(OR($E153&gt;H_T-LBh_o,$E153&lt;=LBH_u),0,Daten!AO151))</f>
        <v>0</v>
      </c>
      <c r="AQ151" s="3"/>
      <c r="AR151" s="6">
        <f>IF($E153=0,0,IF(AR$80=0,0,AR141))</f>
        <v>0</v>
      </c>
      <c r="AS151" s="97">
        <f>IF(AR$80=0,0,IF(OR($E153&gt;H_T-LBh_o,$E153&lt;=LBH_u),0,Daten!AR151))</f>
        <v>0</v>
      </c>
      <c r="AU151" s="6">
        <f>IF($E153=0,0,IF(AU$80=0,0,AU141))</f>
        <v>0</v>
      </c>
      <c r="AV151" s="97">
        <f>IF(AU$80=0,0,IF(OR($E153&gt;H_T-LBh_o,$E153&lt;=LBH_u),0,Daten!AU151))</f>
        <v>0</v>
      </c>
      <c r="AW151" s="3"/>
      <c r="AX151" s="6">
        <f>IF($E153=0,0,IF(AX$80=0,0,AX141))</f>
        <v>0</v>
      </c>
      <c r="AY151" s="97">
        <f>IF(AX$80=0,0,IF(OR($E153&gt;H_T-LBh_o,$E153&lt;=LBH_u),0,Daten!AX151))</f>
        <v>0</v>
      </c>
      <c r="AZ151" s="3"/>
      <c r="BA151" s="6">
        <f>IF($E153=0,0,IF(BA$80=0,0,BA141))</f>
        <v>0</v>
      </c>
      <c r="BB151" s="97">
        <f>IF(BA$80=0,0,IF(OR($E153&gt;H_T-LBh_o,$E153&lt;=LBH_u),0,Daten!BA151))</f>
        <v>0</v>
      </c>
      <c r="BC151" s="3"/>
      <c r="BD151" s="6">
        <f>IF($E153=0,0,IF(BD$80=0,0,BD141))</f>
        <v>0</v>
      </c>
      <c r="BE151" s="97">
        <f>IF(BD$80=0,0,IF(OR($E153&gt;H_T-LBh_o,$E153&lt;=LBH_u),0,Daten!BD151))</f>
        <v>0</v>
      </c>
      <c r="BF151" s="3"/>
      <c r="BG151" s="6">
        <f>IF($E153=0,0,IF(BG$80=0,0,BG141))</f>
        <v>0</v>
      </c>
      <c r="BH151" s="97">
        <f>IF(BG$80=0,0,IF(OR($E153&gt;H_T-LBh_o,$E153&lt;=LBH_u),0,Daten!BG151))</f>
        <v>0</v>
      </c>
      <c r="BI151" s="3"/>
      <c r="BJ151" s="6">
        <f>IF($E153=0,0,IF(BJ$80=0,0,BJ141))</f>
        <v>0</v>
      </c>
      <c r="BK151" s="97">
        <f>IF(BJ$80=0,0,IF(OR($E153&gt;H_T-LBh_o,$E153&lt;=LBH_u),0,Daten!BJ151))</f>
        <v>0</v>
      </c>
      <c r="BL151" s="3"/>
      <c r="BM151" s="6">
        <f>IF($E153=0,0,IF(BM$80=0,0,BM141))</f>
        <v>0</v>
      </c>
      <c r="BN151" s="97">
        <f>IF(BM$80=0,0,IF(OR($E153&gt;H_T-LBh_o,$E153&lt;=LBH_u),0,Daten!BM151))</f>
        <v>0</v>
      </c>
      <c r="BO151" s="3"/>
      <c r="BP151" s="6">
        <f>IF($E153=0,0,IF(BP$80=0,0,BP141))</f>
        <v>0</v>
      </c>
      <c r="BQ151" s="97">
        <f>IF(BP$80=0,0,IF(OR($E153&gt;H_T-LBh_o,$E153&lt;=LBH_u),0,Daten!BP151))</f>
        <v>0</v>
      </c>
      <c r="BR151" s="3"/>
      <c r="BS151" s="6">
        <f>IF($E153=0,0,IF(BS$80=0,0,BS141))</f>
        <v>0</v>
      </c>
      <c r="BT151" s="97">
        <f>IF(BS$80=0,0,IF(OR($E153&gt;H_T-LBh_o,$E153&lt;=LBH_u),0,Daten!BS151))</f>
        <v>0</v>
      </c>
      <c r="BU151" s="3"/>
      <c r="BV151" s="6">
        <f>IF($E153=0,0,IF(BV$80=0,0,BV141))</f>
        <v>0</v>
      </c>
      <c r="BW151" s="97">
        <f>IF(BV$80=0,0,IF(OR($E153&gt;H_T-LBh_o,$E153&lt;=LBH_u),0,Daten!BV151))</f>
        <v>0</v>
      </c>
      <c r="BX151" s="3"/>
      <c r="BY151" s="6">
        <f>IF($E153=0,0,IF(BY$80=0,0,BY141))</f>
        <v>0</v>
      </c>
      <c r="BZ151" s="97">
        <f>IF(BY$80=0,0,IF(OR($E153&gt;H_T-LBh_o,$E153&lt;=LBH_u),0,Daten!BY151))</f>
        <v>0</v>
      </c>
      <c r="CA151" s="3"/>
      <c r="CB151" s="6">
        <f>IF($E153=0,0,IF(CB$80=0,0,CB141))</f>
        <v>0</v>
      </c>
      <c r="CC151" s="97">
        <f>IF(CB$80=0,0,IF(OR($E153&gt;H_T-LBh_o,$E153&lt;=LBH_u),0,Daten!CB151))</f>
        <v>0</v>
      </c>
    </row>
    <row r="152" spans="1:81">
      <c r="A152" s="46" t="str">
        <f>IF(D158=D152,H153,IF(D159=D152,H156,""))</f>
        <v/>
      </c>
      <c r="B152" s="92" t="str">
        <f>IF(AND(D158="",D159=""),"",D152)</f>
        <v/>
      </c>
      <c r="C152" s="92" t="str">
        <f>IF(AND(D158="",D159=""),"",IF(D158=D152,"oben","unten"))</f>
        <v/>
      </c>
      <c r="D152" s="3">
        <v>7</v>
      </c>
      <c r="F152" s="3" t="s">
        <v>100</v>
      </c>
      <c r="G152" s="3"/>
      <c r="H152" s="6">
        <f>IF(H$80=0,0,H151-qd*($E153-$E155)/H_T)</f>
        <v>0</v>
      </c>
      <c r="I152" s="97">
        <f>IF(H$80=0,0,IF(OR($E155&gt;=H_T-LBh_o,$E155&lt;LBH_u),0,Daten!H152))</f>
        <v>0</v>
      </c>
      <c r="J152" s="3"/>
      <c r="K152" s="6">
        <f>IF(K$80=0,0,K151-qd*($E153-$E155)/H_T)</f>
        <v>0</v>
      </c>
      <c r="L152" s="97">
        <f>IF(K$80=0,0,IF(OR($E155&gt;=H_T-LBh_o,$E155&lt;LBH_u),0,Daten!K152))</f>
        <v>0</v>
      </c>
      <c r="M152" s="3"/>
      <c r="N152" s="6">
        <f>IF(N$80=0,0,N151-qd*($E153-$E155)/H_T)</f>
        <v>0</v>
      </c>
      <c r="O152" s="97">
        <f>IF(N$80=0,0,IF(OR($E155&gt;=H_T-LBh_o,$E155&lt;LBH_u),0,Daten!N152))</f>
        <v>0</v>
      </c>
      <c r="P152" s="3"/>
      <c r="Q152" s="6">
        <f>IF(Q$80=0,0,Q151-qd*($E153-$E155)/H_T)</f>
        <v>0</v>
      </c>
      <c r="R152" s="97">
        <f>IF(Q$80=0,0,IF(OR($E155&gt;=H_T-LBh_o,$E155&lt;LBH_u),0,Daten!Q152))</f>
        <v>0</v>
      </c>
      <c r="T152" s="6">
        <f>IF(T$80=0,0,T151-qd*($E153-$E155)/H_T)</f>
        <v>0</v>
      </c>
      <c r="U152" s="97">
        <f>IF(T$80=0,0,IF(OR($E155&gt;=H_T-LBh_o,$E155&lt;LBH_u),0,Daten!T152))</f>
        <v>0</v>
      </c>
      <c r="W152" s="6">
        <f>IF(W$80=0,0,W151-qd*($E153-$E155)/H_T)</f>
        <v>0</v>
      </c>
      <c r="X152" s="97">
        <f>IF(W$80=0,0,IF(OR($E155&gt;=H_T-LBh_o,$E155&lt;LBH_u),0,Daten!W152))</f>
        <v>0</v>
      </c>
      <c r="Z152" s="6">
        <f>IF(Z$80=0,0,Z151-qd*($E153-$E155)/H_T)</f>
        <v>0</v>
      </c>
      <c r="AA152" s="97">
        <f>IF(Z$80=0,0,IF(OR($E155&gt;=H_T-LBh_o,$E155&lt;LBH_u),0,Daten!Z152))</f>
        <v>0</v>
      </c>
      <c r="AC152" s="6">
        <f>IF(AC$80=0,0,AC151-qd*($E153-$E155)/H_T)</f>
        <v>0</v>
      </c>
      <c r="AD152" s="97">
        <f>IF(AC$80=0,0,IF(OR($E155&gt;=H_T-LBh_o,$E155&lt;LBH_u),0,Daten!AC152))</f>
        <v>0</v>
      </c>
      <c r="AF152" s="6">
        <f>IF(AF$80=0,0,AF151-qd*($E153-$E155)/H_T)</f>
        <v>0</v>
      </c>
      <c r="AG152" s="97">
        <f>IF(AF$80=0,0,IF(OR($E155&gt;=H_T-LBh_o,$E155&lt;LBH_u),0,Daten!AF152))</f>
        <v>0</v>
      </c>
      <c r="AI152" s="6">
        <f>IF(AI$80=0,0,AI151-qd*($E153-$E155)/H_T)</f>
        <v>0</v>
      </c>
      <c r="AJ152" s="97">
        <f>IF(AI$80=0,0,IF(OR($E155&gt;=H_T-LBh_o,$E155&lt;LBH_u),0,Daten!AI152))</f>
        <v>0</v>
      </c>
      <c r="AL152" s="6">
        <f>IF(AL$80=0,0,AL151-qd*($E153-$E155)/H_T)</f>
        <v>0</v>
      </c>
      <c r="AM152" s="97">
        <f>IF(AL$80=0,0,IF(OR($E155&gt;=H_T-LBh_o,$E155&lt;LBH_u),0,Daten!AL152))</f>
        <v>0</v>
      </c>
      <c r="AO152" s="6">
        <f>IF(AO$80=0,0,AO151-qd*($E153-$E155)/H_T)</f>
        <v>0</v>
      </c>
      <c r="AP152" s="97">
        <f>IF(AO$80=0,0,IF(OR($E155&gt;=H_T-LBh_o,$E155&lt;LBH_u),0,Daten!AO152))</f>
        <v>0</v>
      </c>
      <c r="AQ152" s="3"/>
      <c r="AR152" s="6">
        <f>IF(AR$80=0,0,AR151-qd*($E153-$E155)/H_T)</f>
        <v>0</v>
      </c>
      <c r="AS152" s="97">
        <f>IF(AR$80=0,0,IF(OR($E155&gt;=H_T-LBh_o,$E155&lt;LBH_u),0,Daten!AR152))</f>
        <v>0</v>
      </c>
      <c r="AU152" s="6">
        <f>IF(AU$80=0,0,AU151-qd*($E153-$E155)/H_T)</f>
        <v>0</v>
      </c>
      <c r="AV152" s="97">
        <f>IF(AU$80=0,0,IF(OR($E155&gt;=H_T-LBh_o,$E155&lt;LBH_u),0,Daten!AU152))</f>
        <v>0</v>
      </c>
      <c r="AW152" s="3"/>
      <c r="AX152" s="6">
        <f>IF(AX$80=0,0,AX151-qd*($E153-$E155)/H_T)</f>
        <v>0</v>
      </c>
      <c r="AY152" s="97">
        <f>IF(AX$80=0,0,IF(OR($E155&gt;=H_T-LBh_o,$E155&lt;LBH_u),0,Daten!AX152))</f>
        <v>0</v>
      </c>
      <c r="AZ152" s="3"/>
      <c r="BA152" s="6">
        <f>IF(BA$80=0,0,BA151-qd*($E153-$E155)/H_T)</f>
        <v>0</v>
      </c>
      <c r="BB152" s="97">
        <f>IF(BA$80=0,0,IF(OR($E155&gt;=H_T-LBh_o,$E155&lt;LBH_u),0,Daten!BA152))</f>
        <v>0</v>
      </c>
      <c r="BC152" s="3"/>
      <c r="BD152" s="6">
        <f>IF(BD$80=0,0,BD151-qd*($E153-$E155)/H_T)</f>
        <v>0</v>
      </c>
      <c r="BE152" s="97">
        <f>IF(BD$80=0,0,IF(OR($E155&gt;=H_T-LBh_o,$E155&lt;LBH_u),0,Daten!BD152))</f>
        <v>0</v>
      </c>
      <c r="BF152" s="3"/>
      <c r="BG152" s="6">
        <f>IF(BG$80=0,0,BG151-qd*($E153-$E155)/H_T)</f>
        <v>0</v>
      </c>
      <c r="BH152" s="97">
        <f>IF(BG$80=0,0,IF(OR($E155&gt;=H_T-LBh_o,$E155&lt;LBH_u),0,Daten!BG152))</f>
        <v>0</v>
      </c>
      <c r="BI152" s="3"/>
      <c r="BJ152" s="6">
        <f>IF(BJ$80=0,0,BJ151-qd*($E153-$E155)/H_T)</f>
        <v>0</v>
      </c>
      <c r="BK152" s="97">
        <f>IF(BJ$80=0,0,IF(OR($E155&gt;=H_T-LBh_o,$E155&lt;LBH_u),0,Daten!BJ152))</f>
        <v>0</v>
      </c>
      <c r="BL152" s="3"/>
      <c r="BM152" s="6">
        <f>IF(BM$80=0,0,BM151-qd*($E153-$E155)/H_T)</f>
        <v>0</v>
      </c>
      <c r="BN152" s="97">
        <f>IF(BM$80=0,0,IF(OR($E155&gt;=H_T-LBh_o,$E155&lt;LBH_u),0,Daten!BM152))</f>
        <v>0</v>
      </c>
      <c r="BO152" s="3"/>
      <c r="BP152" s="6">
        <f>IF(BP$80=0,0,BP151-qd*($E153-$E155)/H_T)</f>
        <v>0</v>
      </c>
      <c r="BQ152" s="97">
        <f>IF(BP$80=0,0,IF(OR($E155&gt;=H_T-LBh_o,$E155&lt;LBH_u),0,Daten!BP152))</f>
        <v>0</v>
      </c>
      <c r="BR152" s="3"/>
      <c r="BS152" s="6">
        <f>IF(BS$80=0,0,BS151-qd*($E153-$E155)/H_T)</f>
        <v>0</v>
      </c>
      <c r="BT152" s="97">
        <f>IF(BS$80=0,0,IF(OR($E155&gt;=H_T-LBh_o,$E155&lt;LBH_u),0,Daten!BS152))</f>
        <v>0</v>
      </c>
      <c r="BU152" s="3"/>
      <c r="BV152" s="6">
        <f>IF(BV$80=0,0,BV151-qd*($E153-$E155)/H_T)</f>
        <v>0</v>
      </c>
      <c r="BW152" s="97">
        <f>IF(BV$80=0,0,IF(OR($E155&gt;=H_T-LBh_o,$E155&lt;LBH_u),0,Daten!BV152))</f>
        <v>0</v>
      </c>
      <c r="BX152" s="3"/>
      <c r="BY152" s="6">
        <f>IF(BY$80=0,0,BY151-qd*($E153-$E155)/H_T)</f>
        <v>0</v>
      </c>
      <c r="BZ152" s="97">
        <f>IF(BY$80=0,0,IF(OR($E155&gt;=H_T-LBh_o,$E155&lt;LBH_u),0,Daten!BY152))</f>
        <v>0</v>
      </c>
      <c r="CA152" s="3"/>
      <c r="CB152" s="6">
        <f>IF(CB$80=0,0,CB151-qd*($E153-$E155)/H_T)</f>
        <v>0</v>
      </c>
      <c r="CC152" s="97">
        <f>IF(CB$80=0,0,IF(OR($E155&gt;=H_T-LBh_o,$E155&lt;LBH_u),0,Daten!CB152))</f>
        <v>0</v>
      </c>
    </row>
    <row r="153" spans="1:81">
      <c r="D153" s="3" t="s">
        <v>104</v>
      </c>
      <c r="E153" s="6">
        <f t="shared" ref="E153" si="114">E144</f>
        <v>0</v>
      </c>
      <c r="F153" s="54" t="s">
        <v>178</v>
      </c>
      <c r="G153" s="38"/>
      <c r="H153" s="98">
        <f>IF(Bh="nein",ABS(H151),ABS(I151))</f>
        <v>0</v>
      </c>
      <c r="I153" s="9"/>
      <c r="J153" s="38"/>
      <c r="K153" s="98">
        <f>IF(Bh="nein",ABS(K151),ABS(L151))</f>
        <v>0</v>
      </c>
      <c r="L153" s="9"/>
      <c r="M153" s="38"/>
      <c r="N153" s="98">
        <f>IF(Bh="nein",ABS(N151),ABS(O151))</f>
        <v>0</v>
      </c>
      <c r="O153" s="9"/>
      <c r="P153" s="38"/>
      <c r="Q153" s="98">
        <f>IF(Bh="nein",ABS(Q151),ABS(R151))</f>
        <v>0</v>
      </c>
      <c r="R153" s="9"/>
      <c r="S153" s="38"/>
      <c r="T153" s="98">
        <f>IF(Bh="nein",ABS(T151),ABS(U151))</f>
        <v>0</v>
      </c>
      <c r="U153" s="9"/>
      <c r="V153" s="38"/>
      <c r="W153" s="98">
        <f>IF(Bh="nein",ABS(W151),ABS(X151))</f>
        <v>0</v>
      </c>
      <c r="X153" s="9"/>
      <c r="Y153" s="38"/>
      <c r="Z153" s="98">
        <f>IF(Bh="nein",ABS(Z151),ABS(AA151))</f>
        <v>0</v>
      </c>
      <c r="AA153" s="9"/>
      <c r="AB153" s="38"/>
      <c r="AC153" s="98">
        <f>IF(Bh="nein",ABS(AC151),ABS(AD151))</f>
        <v>0</v>
      </c>
      <c r="AD153" s="9"/>
      <c r="AE153" s="38"/>
      <c r="AF153" s="98">
        <f>IF(Bh="nein",ABS(AF151),ABS(AG151))</f>
        <v>0</v>
      </c>
      <c r="AG153" s="9"/>
      <c r="AH153" s="38"/>
      <c r="AI153" s="98">
        <f>IF(Bh="nein",ABS(AI151),ABS(AJ151))</f>
        <v>0</v>
      </c>
      <c r="AJ153" s="9"/>
      <c r="AK153" s="38"/>
      <c r="AL153" s="98">
        <f>IF(Bh="nein",ABS(AL151),ABS(AM151))</f>
        <v>0</v>
      </c>
      <c r="AM153" s="9"/>
      <c r="AN153" s="38"/>
      <c r="AO153" s="98">
        <f>IF(Bh="nein",ABS(AO151),ABS(AP151))</f>
        <v>0</v>
      </c>
      <c r="AP153" s="9"/>
      <c r="AQ153" s="38"/>
      <c r="AR153" s="98">
        <f>IF(Bh="nein",ABS(AR151),ABS(AS151))</f>
        <v>0</v>
      </c>
      <c r="AS153" s="9"/>
      <c r="AT153" s="38"/>
      <c r="AU153" s="98">
        <f>IF(Bh="nein",ABS(AU151),ABS(AV151))</f>
        <v>0</v>
      </c>
      <c r="AV153" s="9"/>
      <c r="AW153" s="38"/>
      <c r="AX153" s="98">
        <f>IF(Bh="nein",ABS(AX151),ABS(AY151))</f>
        <v>0</v>
      </c>
      <c r="AY153" s="9"/>
      <c r="AZ153" s="38"/>
      <c r="BA153" s="98">
        <f>IF(Bh="nein",ABS(BA151),ABS(BB151))</f>
        <v>0</v>
      </c>
      <c r="BB153" s="9"/>
      <c r="BC153" s="38"/>
      <c r="BD153" s="98">
        <f>IF(Bh="nein",ABS(BD151),ABS(BE151))</f>
        <v>0</v>
      </c>
      <c r="BE153" s="9"/>
      <c r="BF153" s="38"/>
      <c r="BG153" s="98">
        <f>IF(Bh="nein",ABS(BG151),ABS(BH151))</f>
        <v>0</v>
      </c>
      <c r="BH153" s="9"/>
      <c r="BI153" s="38"/>
      <c r="BJ153" s="98">
        <f>IF(Bh="nein",ABS(BJ151),ABS(BK151))</f>
        <v>0</v>
      </c>
      <c r="BK153" s="9"/>
      <c r="BL153" s="38"/>
      <c r="BM153" s="98">
        <f>IF(Bh="nein",ABS(BM151),ABS(BN151))</f>
        <v>0</v>
      </c>
      <c r="BN153" s="9"/>
      <c r="BO153" s="38"/>
      <c r="BP153" s="98">
        <f>IF(Bh="nein",ABS(BP151),ABS(BQ151))</f>
        <v>0</v>
      </c>
      <c r="BQ153" s="9"/>
      <c r="BR153" s="38"/>
      <c r="BS153" s="98">
        <f>IF(Bh="nein",ABS(BS151),ABS(BT151))</f>
        <v>0</v>
      </c>
      <c r="BT153" s="9"/>
      <c r="BU153" s="38"/>
      <c r="BV153" s="98">
        <f>IF(Bh="nein",ABS(BV151),ABS(BW151))</f>
        <v>0</v>
      </c>
      <c r="BW153" s="9"/>
      <c r="BX153" s="38"/>
      <c r="BY153" s="98">
        <f>IF(Bh="nein",ABS(BY151),ABS(BZ151))</f>
        <v>0</v>
      </c>
      <c r="BZ153" s="9"/>
      <c r="CA153" s="38"/>
      <c r="CB153" s="98">
        <f>IF(Bh="nein",ABS(CB151),ABS(CC151))</f>
        <v>0</v>
      </c>
      <c r="CC153" s="9"/>
    </row>
    <row r="154" spans="1:81">
      <c r="A154" s="7"/>
      <c r="B154" s="8"/>
      <c r="C154" s="11" t="s">
        <v>229</v>
      </c>
      <c r="D154" s="3"/>
      <c r="E154" s="6"/>
      <c r="F154" s="55" t="s">
        <v>179</v>
      </c>
      <c r="G154" s="41"/>
      <c r="H154" s="6">
        <f>IF($D152&lt;=nHP,H$82/H_T,0)</f>
        <v>0</v>
      </c>
      <c r="I154" s="3"/>
      <c r="J154" s="41"/>
      <c r="K154" s="6">
        <f>IF($D152&lt;=nHP,K$82/H_T,0)</f>
        <v>0</v>
      </c>
      <c r="L154" s="3"/>
      <c r="M154" s="41"/>
      <c r="N154" s="6">
        <f>IF($D152&lt;=nHP,N$82/H_T,0)</f>
        <v>0</v>
      </c>
      <c r="P154" s="41"/>
      <c r="Q154" s="6">
        <f>IF($D152&lt;=nHP,Q$82/H_T,0)</f>
        <v>0</v>
      </c>
      <c r="S154" s="41"/>
      <c r="T154" s="6">
        <f>IF($D152&lt;=nHP,T$82/H_T,0)</f>
        <v>0</v>
      </c>
      <c r="V154" s="41"/>
      <c r="W154" s="6">
        <f>IF($D152&lt;=nHP,W$82/H_T,0)</f>
        <v>0</v>
      </c>
      <c r="Y154" s="41"/>
      <c r="Z154" s="6">
        <f>IF($D152&lt;=nHP,Z$82/H_T,0)</f>
        <v>0</v>
      </c>
      <c r="AB154" s="41"/>
      <c r="AC154" s="6">
        <f>IF($D152&lt;=nHP,AC$82/H_T,0)</f>
        <v>0</v>
      </c>
      <c r="AE154" s="41"/>
      <c r="AF154" s="6">
        <f>IF($D152&lt;=nHP,AF$82/H_T,0)</f>
        <v>0</v>
      </c>
      <c r="AH154" s="41"/>
      <c r="AI154" s="6">
        <f>IF($D152&lt;=nHP,AI$82/H_T,0)</f>
        <v>0</v>
      </c>
      <c r="AK154" s="41"/>
      <c r="AL154" s="6">
        <f>IF($D152&lt;=nHP,AL$82/H_T,0)</f>
        <v>0</v>
      </c>
      <c r="AN154" s="41"/>
      <c r="AO154" s="6">
        <f>IF($D152&lt;=nHP,AO$82/H_T,0)</f>
        <v>0</v>
      </c>
      <c r="AP154" s="3"/>
      <c r="AQ154" s="41"/>
      <c r="AR154" s="6">
        <f>IF($D152&lt;=nHP,AR$82/H_T,0)</f>
        <v>0</v>
      </c>
      <c r="AS154" s="3"/>
      <c r="AT154" s="41"/>
      <c r="AU154" s="6">
        <f>IF($D152&lt;=nHP,AU$82/H_T,0)</f>
        <v>0</v>
      </c>
      <c r="AW154" s="41"/>
      <c r="AX154" s="6">
        <f>IF($D152&lt;=nHP,AX$82/H_T,0)</f>
        <v>0</v>
      </c>
      <c r="AY154" s="3"/>
      <c r="AZ154" s="41"/>
      <c r="BA154" s="6">
        <f>IF($D152&lt;=nHP,BA$82/H_T,0)</f>
        <v>0</v>
      </c>
      <c r="BB154" s="3"/>
      <c r="BC154" s="41"/>
      <c r="BD154" s="6">
        <f>IF($D152&lt;=nHP,BD$82/H_T,0)</f>
        <v>0</v>
      </c>
      <c r="BE154" s="3"/>
      <c r="BF154" s="41"/>
      <c r="BG154" s="6">
        <f>IF($D152&lt;=nHP,BG$82/H_T,0)</f>
        <v>0</v>
      </c>
      <c r="BH154" s="3"/>
      <c r="BI154" s="41"/>
      <c r="BJ154" s="6">
        <f>IF($D152&lt;=nHP,BJ$82/H_T,0)</f>
        <v>0</v>
      </c>
      <c r="BK154" s="3"/>
      <c r="BL154" s="41"/>
      <c r="BM154" s="6">
        <f>IF($D152&lt;=nHP,BM$82/H_T,0)</f>
        <v>0</v>
      </c>
      <c r="BN154" s="3"/>
      <c r="BO154" s="41"/>
      <c r="BP154" s="6">
        <f>IF($D152&lt;=nHP,BP$82/H_T,0)</f>
        <v>0</v>
      </c>
      <c r="BQ154" s="3"/>
      <c r="BR154" s="41"/>
      <c r="BS154" s="6">
        <f>IF($D152&lt;=nHP,BS$82/H_T,0)</f>
        <v>0</v>
      </c>
      <c r="BT154" s="3"/>
      <c r="BU154" s="41"/>
      <c r="BV154" s="6">
        <f>IF($D152&lt;=nHP,BV$82/H_T,0)</f>
        <v>0</v>
      </c>
      <c r="BW154" s="3"/>
      <c r="BX154" s="41"/>
      <c r="BY154" s="6">
        <f>IF($D152&lt;=nHP,BY$82/H_T,0)</f>
        <v>0</v>
      </c>
      <c r="BZ154" s="3"/>
      <c r="CA154" s="41"/>
      <c r="CB154" s="6">
        <f>IF($D152&lt;=nHP,CB$82/H_T,0)</f>
        <v>0</v>
      </c>
      <c r="CC154" s="3"/>
    </row>
    <row r="155" spans="1:81">
      <c r="A155" s="41" t="s">
        <v>223</v>
      </c>
      <c r="B155" s="6" t="str">
        <f>IF(D158="","",IF(ABS(H158)=Bemessung!$C$26,ABS(Daten!H153),IF(ABS(Daten!K158)=Bemessung!$C$26,ABS(Daten!K153),IF(ABS(Daten!N158)=Bemessung!$C$26,ABS(Daten!N153),IF(ABS(Daten!Q158)=Bemessung!$C$26,ABS(Daten!Q153),IF(ABS(Daten!T158)=Bemessung!$C$26,ABS(Daten!T153),IF(ABS(Daten!W158)=Bemessung!$C$26,ABS(Daten!W153),IF(ABS(Daten!Z158)=Bemessung!$C$26,ABS(Daten!Z153),IF(ABS(Daten!AC158)=Bemessung!$C$26,ABS(Daten!AC153),IF(ABS(Daten!AF158)=Bemessung!$C$26,ABS(Daten!AF153),IF(ABS(Daten!AI158)=Bemessung!$C$26,ABS(Daten!AI153),IF(ABS(Daten!AL158)=Bemessung!$C$26,ABS(Daten!AL153),IF(ABS(Daten!AO158)=Bemessung!$C$26,ABS(Daten!AO153),IF(ABS(Daten!AR158)=Bemessung!$C$26,ABS(Daten!AR153),IF(ABS(Daten!AU158)=Bemessung!$C$26,ABS(Daten!AU153),IF(ABS(Daten!AX158)=Bemessung!$C$26,ABS(Daten!AX153),IF(ABS(Daten!BA158)=Bemessung!$C$26,ABS(Daten!BA153),IF(ABS(Daten!BD158)=Bemessung!$C$26,ABS(Daten!BD153),IF(ABS(Daten!BG158)=Bemessung!$C$26,ABS(Daten!BG153),IF(ABS(Daten!BJ158)=Bemessung!$C$26,ABS(Daten!BJ153),IF(ABS(Daten!BM158)=Bemessung!$C$26,ABS(Daten!BM153),IF(ABS(Daten!BP158)=Bemessung!$C$26,ABS(Daten!BP153),IF(ABS(Daten!BS158)=Bemessung!$C$26,ABS(Daten!BS153),IF(ABS(Daten!BV158)=Bemessung!$C$26,ABS(Daten!BV153),IF(ABS(Daten!BY158)=Bemessung!$C$26,ABS(Daten!BY153),IF(ABS(Daten!CB158)=Bemessung!$C$26,ABS(Daten!CB153),""))))))))))))))))))))))))))</f>
        <v/>
      </c>
      <c r="C155" s="65" t="str">
        <f>IF(D158="","",IF(ABS(H158)=Bemessung!$C$26,1,IF(ABS(Daten!K158)=Bemessung!$C$26,2,IF(ABS(Daten!N158)=Bemessung!$C$26,3,IF(ABS(Daten!Q158)=Bemessung!$C$26,4,IF(ABS(Daten!T158)=Bemessung!$C$26,5,IF(ABS(Daten!W158)=Bemessung!$C$26,6,IF(ABS(Daten!Z158)=Bemessung!$C$26,7,IF(ABS(Daten!AC158)=Bemessung!$C$26,8,IF(ABS(Daten!AF158)=Bemessung!$C$26,9,IF(ABS(Daten!AI158)=Bemessung!$C$26,10,IF(ABS(Daten!AL158)=Bemessung!$C$26,11,IF(ABS(Daten!AO158)=Bemessung!$C$26,12,IF(ABS(Daten!AR158)=Bemessung!$C$26,13,IF(ABS(Daten!AU158)=Bemessung!$C$26,14,IF(ABS(Daten!AX158)=Bemessung!$C$26,15,IF(ABS(Daten!BA158)=Bemessung!$C$26,16,IF(ABS(Daten!BD158)=Bemessung!$C$26,17,IF(ABS(Daten!BG158)=Bemessung!$C$26,18,IF(ABS(Daten!BJ158)=Bemessung!$C$26,19,IF(ABS(Daten!BM158)=Bemessung!$C$26,20,IF(ABS(Daten!BP158)=Bemessung!$C$26,21,IF(ABS(Daten!BS158)=Bemessung!$C$26,22,IF(ABS(Daten!BV158)=Bemessung!$C$26,23,IF(ABS(Daten!BY158)=Bemessung!$C$26,24,IF(ABS(Daten!CB158)=Bemessung!$C$26,25,""))))))))))))))))))))))))))</f>
        <v/>
      </c>
      <c r="D155" s="3" t="s">
        <v>103</v>
      </c>
      <c r="E155" s="6">
        <f>E153-$I$27</f>
        <v>0</v>
      </c>
      <c r="F155" s="55" t="s">
        <v>101</v>
      </c>
      <c r="G155" s="41">
        <v>0</v>
      </c>
      <c r="H155" s="6">
        <f>IF(H$82&gt;0,I155,G155)</f>
        <v>0</v>
      </c>
      <c r="I155" s="6">
        <f>IF(E153=0,0,IF(I$81=L_T,0,4*I$83/H$80))</f>
        <v>0</v>
      </c>
      <c r="J155" s="56">
        <f>IF($E153=0,0,IF(J$81=L_T,0,-(4*J$83/K$80+2*L$83/K$80)))</f>
        <v>0</v>
      </c>
      <c r="K155" s="6">
        <f>IF(K$82&gt;0,L155,J155)</f>
        <v>0</v>
      </c>
      <c r="L155" s="6">
        <f>IF($E153=0,0,IF(L$81=L_T,0,2*J$83/K$80+4*L$83/K$80))</f>
        <v>0</v>
      </c>
      <c r="M155" s="56">
        <f>IF($E153=0,0,IF(M$81=L_T,0,-(4*M$83/N$80+2*O$83/N$80)))</f>
        <v>0</v>
      </c>
      <c r="N155" s="6">
        <f>IF(N$82&gt;0,O155,M155)</f>
        <v>0</v>
      </c>
      <c r="O155" s="6">
        <f>IF($E153=0,0,IF(O$81=L_T,0,2*M$83/N$80+4*O$83/N$80))</f>
        <v>0</v>
      </c>
      <c r="P155" s="56">
        <f>IF($E153=0,0,IF(P$81=L_T,0,-(4*P$83/Q$80+2*R$83/Q$80)))</f>
        <v>0</v>
      </c>
      <c r="Q155" s="6">
        <f>IF(Q$82&gt;0,R155,P155)</f>
        <v>0</v>
      </c>
      <c r="R155" s="6">
        <f>IF($E153=0,0,IF(R$81=L_T,0,2*P$83/Q$80+4*R$83/Q$80))</f>
        <v>0</v>
      </c>
      <c r="S155" s="56">
        <f>IF($E153=0,0,IF(S$81=L_T,0,-(4*S$83/T$80+2*U$83/T$80)))</f>
        <v>0</v>
      </c>
      <c r="T155" s="6">
        <f>IF(T$82&gt;0,U155,S155)</f>
        <v>0</v>
      </c>
      <c r="U155" s="6">
        <f>IF($E153=0,0,IF(U$81=L_T,0,2*S$83/T$80+4*U$83/T$80))</f>
        <v>0</v>
      </c>
      <c r="V155" s="56">
        <f>IF($E153=0,0,IF(V$81=L_T,0,-(4*V$83/W$80+2*X$83/W$80)))</f>
        <v>0</v>
      </c>
      <c r="W155" s="6">
        <f>IF(W$82&gt;0,X155,V155)</f>
        <v>0</v>
      </c>
      <c r="X155" s="6">
        <f>IF($E153=0,0,IF(X$81=L_T,0,2*V$83/W$80+4*X$83/W$80))</f>
        <v>0</v>
      </c>
      <c r="Y155" s="56">
        <f>IF($E153=0,0,IF(Y$81=L_T,0,-(4*Y$83/Z$80+2*AA$83/Z$80)))</f>
        <v>0</v>
      </c>
      <c r="Z155" s="6">
        <f>IF(Z$82&gt;0,AA155,Y155)</f>
        <v>0</v>
      </c>
      <c r="AA155" s="6">
        <f>IF($E153=0,0,IF(AA$81=L_T,0,2*Y$83/Z$80+4*AA$83/Z$80))</f>
        <v>0</v>
      </c>
      <c r="AB155" s="56">
        <f>IF($E153=0,0,IF(AB$81=L_T,0,-(4*AB$83/AC$80+2*AD$83/AC$80)))</f>
        <v>0</v>
      </c>
      <c r="AC155" s="6">
        <f>IF(AC$82&gt;0,AD155,AB155)</f>
        <v>0</v>
      </c>
      <c r="AD155" s="6">
        <f>IF($E153=0,0,IF(AD$81=L_T,0,2*AB$83/AC$80+4*AD$83/AC$80))</f>
        <v>0</v>
      </c>
      <c r="AE155" s="56">
        <f>IF($E153=0,0,IF(AE$81=L_T,0,-(4*AE$83/AF$80+2*AG$83/AF$80)))</f>
        <v>0</v>
      </c>
      <c r="AF155" s="6">
        <f>IF(AF$82&gt;0,AG155,AE155)</f>
        <v>0</v>
      </c>
      <c r="AG155" s="6">
        <f>IF($E153=0,0,IF(AG$81=L_T,0,2*AE$83/AF$80+4*AG$83/AF$80))</f>
        <v>0</v>
      </c>
      <c r="AH155" s="56">
        <f>IF($E153=0,0,IF(AH$81=L_T,0,-(4*AH$83/AI$80+2*AJ$83/AI$80)))</f>
        <v>0</v>
      </c>
      <c r="AI155" s="6">
        <f>IF(AI$82&gt;0,AJ155,AH155)</f>
        <v>0</v>
      </c>
      <c r="AJ155" s="6">
        <f>IF($E153=0,0,IF(AJ$81=L_T,0,2*AH$83/AI$80+4*AJ$83/AI$80))</f>
        <v>0</v>
      </c>
      <c r="AK155" s="56">
        <f>IF($E153=0,0,IF(AK$81=L_T,0,-(4*AK$83/AL$80+2*AM$83/AL$80)))</f>
        <v>0</v>
      </c>
      <c r="AL155" s="6">
        <f>IF(AL$82&gt;0,AM155,AK155)</f>
        <v>0</v>
      </c>
      <c r="AM155" s="6">
        <f>IF($E153=0,0,IF(AM$81=L_T,0,2*AK$83/AL$80+4*AM$83/AL$80))</f>
        <v>0</v>
      </c>
      <c r="AN155" s="56">
        <f>IF($E153=0,0,IF(AN$81=L_T,0,-(4*AN$83/AO$80+2*AP$83/AO$80)))</f>
        <v>0</v>
      </c>
      <c r="AO155" s="6">
        <f>IF(AO$82&gt;0,AP155,AN155)</f>
        <v>0</v>
      </c>
      <c r="AP155" s="6">
        <f>IF($E153=0,0,IF(AP$81=L_T,0,2*AN$83/AO$80+4*AP$83/AO$80))</f>
        <v>0</v>
      </c>
      <c r="AQ155" s="56">
        <f>IF($E153=0,0,IF(AQ$81=L_T,0,-(4*AQ$83/AR$80+2*AS$83/AR$80)))</f>
        <v>0</v>
      </c>
      <c r="AR155" s="6">
        <f>IF(AR$82&gt;0,AS155,AQ155)</f>
        <v>0</v>
      </c>
      <c r="AS155" s="6">
        <f>IF($E153=0,0,IF(AS$81=L_T,0,2*AQ$83/AR$80+4*AS$83/AR$80))</f>
        <v>0</v>
      </c>
      <c r="AT155" s="56">
        <f>IF($E153=0,0,IF(AT$81=L_T,0,-(4*AT$83/AU$80+2*AV$83/AU$80)))</f>
        <v>0</v>
      </c>
      <c r="AU155" s="6">
        <f>IF(AU$82&gt;0,AV155,AT155)</f>
        <v>0</v>
      </c>
      <c r="AV155" s="6">
        <f>IF($E153=0,0,IF(AV$81=L_T,0,2*AT$83/AU$80+4*AV$83/AU$80))</f>
        <v>0</v>
      </c>
      <c r="AW155" s="56">
        <f>IF($E153=0,0,IF(AW$81=L_T,0,-(4*AW$83/AX$80+2*AY$83/AX$80)))</f>
        <v>0</v>
      </c>
      <c r="AX155" s="6">
        <f>IF(AX$82&gt;0,AY155,AW155)</f>
        <v>0</v>
      </c>
      <c r="AY155" s="6">
        <f>IF($E153=0,0,IF(AY$81=L_T,0,2*AW$83/AX$80+4*AY$83/AX$80))</f>
        <v>0</v>
      </c>
      <c r="AZ155" s="56">
        <f>IF($E153=0,0,IF(AZ$81=L_T,0,-(4*AZ$83/BA$80+2*BB$83/BA$80)))</f>
        <v>0</v>
      </c>
      <c r="BA155" s="6">
        <f>IF(BA$82&gt;0,BB155,AZ155)</f>
        <v>0</v>
      </c>
      <c r="BB155" s="6">
        <f>IF($E153=0,0,IF(BB$81=L_T,0,2*AZ$83/BA$80+4*BB$83/BA$80))</f>
        <v>0</v>
      </c>
      <c r="BC155" s="56">
        <f>IF($E153=0,0,IF(BC$81=L_T,0,-(4*BC$83/BD$80+2*BE$83/BD$80)))</f>
        <v>0</v>
      </c>
      <c r="BD155" s="6">
        <f>IF(BD$82&gt;0,BE155,BC155)</f>
        <v>0</v>
      </c>
      <c r="BE155" s="6">
        <f>IF($E153=0,0,IF(BE$81=L_T,0,2*BC$83/BD$80+4*BE$83/BD$80))</f>
        <v>0</v>
      </c>
      <c r="BF155" s="56">
        <f>IF($E153=0,0,IF(BF$81=L_T,0,-(4*BF$83/BG$80+2*BH$83/BG$80)))</f>
        <v>0</v>
      </c>
      <c r="BG155" s="6">
        <f>IF(BG$82&gt;0,BH155,BF155)</f>
        <v>0</v>
      </c>
      <c r="BH155" s="6">
        <f>IF($E153=0,0,IF(BH$81=L_T,0,2*BF$83/BG$80+4*BH$83/BG$80))</f>
        <v>0</v>
      </c>
      <c r="BI155" s="56">
        <f>IF($E153=0,0,IF(BI$81=L_T,0,-(4*BI$83/BJ$80+2*BK$83/BJ$80)))</f>
        <v>0</v>
      </c>
      <c r="BJ155" s="6">
        <f>IF(BJ$82&gt;0,BK155,BI155)</f>
        <v>0</v>
      </c>
      <c r="BK155" s="6">
        <f>IF($E153=0,0,IF(BK$81=L_T,0,2*BI$83/BJ$80+4*BK$83/BJ$80))</f>
        <v>0</v>
      </c>
      <c r="BL155" s="56">
        <f>IF($E153=0,0,IF(BL$81=L_T,0,-(4*BL$83/BM$80+2*BN$83/BM$80)))</f>
        <v>0</v>
      </c>
      <c r="BM155" s="6">
        <f>IF(BM$82&gt;0,BN155,BL155)</f>
        <v>0</v>
      </c>
      <c r="BN155" s="6">
        <f>IF($E153=0,0,IF(BN$81=L_T,0,2*BL$83/BM$80+4*BN$83/BM$80))</f>
        <v>0</v>
      </c>
      <c r="BO155" s="56">
        <f>IF($E153=0,0,IF(BO$81=L_T,0,-(4*BO$83/BP$80+2*BQ$83/BP$80)))</f>
        <v>0</v>
      </c>
      <c r="BP155" s="6">
        <f>IF(BP$82&gt;0,BQ155,BO155)</f>
        <v>0</v>
      </c>
      <c r="BQ155" s="6">
        <f>IF($E153=0,0,IF(BQ$81=L_T,0,2*BO$83/BP$80+4*BQ$83/BP$80))</f>
        <v>0</v>
      </c>
      <c r="BR155" s="56">
        <f>IF($E153=0,0,IF(BR$81=L_T,0,-(4*BR$83/BS$80+2*BT$83/BS$80)))</f>
        <v>0</v>
      </c>
      <c r="BS155" s="6">
        <f>IF(BS$82&gt;0,BT155,BR155)</f>
        <v>0</v>
      </c>
      <c r="BT155" s="6">
        <f>IF($E153=0,0,IF(BT$81=L_T,0,2*BR$83/BS$80+4*BT$83/BS$80))</f>
        <v>0</v>
      </c>
      <c r="BU155" s="56">
        <f>IF($E153=0,0,IF(BU$81=L_T,0,-(4*BU$83/BV$80+2*BW$83/BV$80)))</f>
        <v>0</v>
      </c>
      <c r="BV155" s="6">
        <f>IF(BV$82&gt;0,BW155,BU155)</f>
        <v>0</v>
      </c>
      <c r="BW155" s="6">
        <f>IF($E153=0,0,IF(BW$81=L_T,0,2*BU$83/BV$80+4*BW$83/BV$80))</f>
        <v>0</v>
      </c>
      <c r="BX155" s="56">
        <f>IF($E153=0,0,IF(BX$81=L_T,0,-(4*BX$83/BY$80+2*BZ$83/BY$80)))</f>
        <v>0</v>
      </c>
      <c r="BY155" s="6">
        <f>IF(BY$82&gt;0,BZ155,BX155)</f>
        <v>0</v>
      </c>
      <c r="BZ155" s="6">
        <f>IF($E153=0,0,IF(BZ$81=L_T,0,2*BX$83/BY$80+4*BZ$83/BY$80))</f>
        <v>0</v>
      </c>
      <c r="CA155" s="56">
        <f>IF($E153=0,0,IF(CA$81=L_T,0,-(4*CA$83/CB$80+2*CC$83/CB$80)))</f>
        <v>0</v>
      </c>
      <c r="CB155" s="6">
        <f>IF(CB$82&gt;0,CC155,CA155)</f>
        <v>0</v>
      </c>
      <c r="CC155" s="6">
        <f>IF($E153=0,0,IF(CC$81=L_T,0,2*CA$83/CB$80+4*CC$83/CB$80))</f>
        <v>0</v>
      </c>
    </row>
    <row r="156" spans="1:81">
      <c r="A156" s="41" t="s">
        <v>224</v>
      </c>
      <c r="B156" s="6" t="str">
        <f>IF(D158="","",IF(ABS(H158)=Bemessung!$C$26,ABS(Daten!H155),IF(ABS(Daten!K158)=Bemessung!$C$26,ABS(Daten!K155),IF(ABS(Daten!N158)=Bemessung!$C$26,ABS(Daten!N155),IF(ABS(Daten!Q158)=Bemessung!$C$26,ABS(Daten!Q155),IF(ABS(Daten!T158)=Bemessung!$C$26,ABS(Daten!T155),IF(ABS(Daten!W158)=Bemessung!$C$26,ABS(Daten!W155),IF(ABS(Daten!Z158)=Bemessung!$C$26,ABS(Daten!Z155),IF(ABS(Daten!AC158)=Bemessung!$C$26,ABS(Daten!AC155),IF(ABS(Daten!AF158)=Bemessung!$C$26,ABS(Daten!AF155),IF(ABS(Daten!AI158)=Bemessung!$C$26,ABS(Daten!AI155),IF(ABS(Daten!AL158)=Bemessung!$C$26,ABS(Daten!AL155),IF(ABS(Daten!AO158)=Bemessung!$C$26,ABS(Daten!AO155),IF(ABS(Daten!AR158)=Bemessung!$C$26,ABS(Daten!AR155),IF(ABS(Daten!AU158)=Bemessung!$C$26,ABS(Daten!AU155),IF(ABS(Daten!AX158)=Bemessung!$C$26,ABS(Daten!AX155),IF(ABS(Daten!BA158)=Bemessung!$C$26,ABS(Daten!BA155),IF(ABS(Daten!BD158)=Bemessung!$C$26,ABS(Daten!BD155),IF(ABS(Daten!BG158)=Bemessung!$C$26,ABS(Daten!BG155),IF(ABS(Daten!BJ158)=Bemessung!$C$26,ABS(Daten!BJ155),IF(ABS(Daten!BM158)=Bemessung!$C$26,ABS(Daten!BM155),IF(ABS(Daten!BP158)=Bemessung!$C$26,ABS(Daten!BP155),IF(ABS(Daten!BS158)=Bemessung!$C$26,ABS(Daten!BS155),IF(ABS(Daten!BV158)=Bemessung!$C$26,ABS(Daten!BV155),IF(ABS(Daten!BY158)=Bemessung!$C$26,ABS(Daten!BY155),IF(ABS(Daten!CB158)=Bemessung!$C$26,ABS(Daten!CB155),""))))))))))))))))))))))))))</f>
        <v/>
      </c>
      <c r="C156" s="28"/>
      <c r="D156" s="3"/>
      <c r="E156" s="6"/>
      <c r="F156" s="55" t="s">
        <v>180</v>
      </c>
      <c r="G156" s="41"/>
      <c r="H156" s="6">
        <f>IF(Bh="nein",ABS(H152),ABS(I152))</f>
        <v>0</v>
      </c>
      <c r="I156" s="6"/>
      <c r="J156" s="56"/>
      <c r="K156" s="6">
        <f>IF(Bh="nein",ABS(K152),ABS(L152))</f>
        <v>0</v>
      </c>
      <c r="L156" s="6"/>
      <c r="M156" s="56"/>
      <c r="N156" s="6">
        <f>IF(Bh="nein",ABS(N152),ABS(O152))</f>
        <v>0</v>
      </c>
      <c r="O156" s="6"/>
      <c r="P156" s="56"/>
      <c r="Q156" s="6">
        <f>IF(Bh="nein",ABS(Q152),ABS(R152))</f>
        <v>0</v>
      </c>
      <c r="R156" s="6"/>
      <c r="S156" s="56"/>
      <c r="T156" s="6">
        <f>IF(Bh="nein",ABS(T152),ABS(U152))</f>
        <v>0</v>
      </c>
      <c r="U156" s="6"/>
      <c r="V156" s="56"/>
      <c r="W156" s="6">
        <f>IF(Bh="nein",ABS(W152),ABS(X152))</f>
        <v>0</v>
      </c>
      <c r="X156" s="6"/>
      <c r="Y156" s="56"/>
      <c r="Z156" s="6">
        <f>IF(Bh="nein",ABS(Z152),ABS(AA152))</f>
        <v>0</v>
      </c>
      <c r="AA156" s="6"/>
      <c r="AB156" s="56"/>
      <c r="AC156" s="6">
        <f>IF(Bh="nein",ABS(AC152),ABS(AD152))</f>
        <v>0</v>
      </c>
      <c r="AD156" s="6"/>
      <c r="AE156" s="56"/>
      <c r="AF156" s="6">
        <f>IF(Bh="nein",ABS(AF152),ABS(AG152))</f>
        <v>0</v>
      </c>
      <c r="AG156" s="6"/>
      <c r="AH156" s="56"/>
      <c r="AI156" s="6">
        <f>IF(Bh="nein",ABS(AI152),ABS(AJ152))</f>
        <v>0</v>
      </c>
      <c r="AJ156" s="6"/>
      <c r="AK156" s="56"/>
      <c r="AL156" s="6">
        <f>IF(Bh="nein",ABS(AL152),ABS(AM152))</f>
        <v>0</v>
      </c>
      <c r="AM156" s="6"/>
      <c r="AN156" s="56"/>
      <c r="AO156" s="6">
        <f>IF(Bh="nein",ABS(AO152),ABS(AP152))</f>
        <v>0</v>
      </c>
      <c r="AP156" s="6"/>
      <c r="AQ156" s="56"/>
      <c r="AR156" s="6">
        <f>IF(Bh="nein",ABS(AR152),ABS(AS152))</f>
        <v>0</v>
      </c>
      <c r="AS156" s="6"/>
      <c r="AT156" s="56"/>
      <c r="AU156" s="6">
        <f>IF(Bh="nein",ABS(AU152),ABS(AV152))</f>
        <v>0</v>
      </c>
      <c r="AV156" s="6"/>
      <c r="AW156" s="56"/>
      <c r="AX156" s="6">
        <f>IF(Bh="nein",ABS(AX152),ABS(AY152))</f>
        <v>0</v>
      </c>
      <c r="AY156" s="6"/>
      <c r="AZ156" s="56"/>
      <c r="BA156" s="6">
        <f>IF(Bh="nein",ABS(BA152),ABS(BB152))</f>
        <v>0</v>
      </c>
      <c r="BB156" s="6"/>
      <c r="BC156" s="56"/>
      <c r="BD156" s="6">
        <f>IF(Bh="nein",ABS(BD152),ABS(BE152))</f>
        <v>0</v>
      </c>
      <c r="BE156" s="6"/>
      <c r="BF156" s="56"/>
      <c r="BG156" s="6">
        <f>IF(Bh="nein",ABS(BG152),ABS(BH152))</f>
        <v>0</v>
      </c>
      <c r="BH156" s="6"/>
      <c r="BI156" s="56"/>
      <c r="BJ156" s="6">
        <f>IF(Bh="nein",ABS(BJ152),ABS(BK152))</f>
        <v>0</v>
      </c>
      <c r="BK156" s="6"/>
      <c r="BL156" s="56"/>
      <c r="BM156" s="6">
        <f>IF(Bh="nein",ABS(BM152),ABS(BN152))</f>
        <v>0</v>
      </c>
      <c r="BN156" s="6"/>
      <c r="BO156" s="56"/>
      <c r="BP156" s="6">
        <f>IF(Bh="nein",ABS(BP152),ABS(BQ152))</f>
        <v>0</v>
      </c>
      <c r="BQ156" s="6"/>
      <c r="BR156" s="56"/>
      <c r="BS156" s="6">
        <f>IF(Bh="nein",ABS(BS152),ABS(BT152))</f>
        <v>0</v>
      </c>
      <c r="BT156" s="6"/>
      <c r="BU156" s="56"/>
      <c r="BV156" s="6">
        <f>IF(Bh="nein",ABS(BV152),ABS(BW152))</f>
        <v>0</v>
      </c>
      <c r="BW156" s="6"/>
      <c r="BX156" s="56"/>
      <c r="BY156" s="6">
        <f>IF(Bh="nein",ABS(BY152),ABS(BZ152))</f>
        <v>0</v>
      </c>
      <c r="BZ156" s="6"/>
      <c r="CA156" s="56"/>
      <c r="CB156" s="6">
        <f>IF(Bh="nein",ABS(CB152),ABS(CC152))</f>
        <v>0</v>
      </c>
      <c r="CC156" s="6"/>
    </row>
    <row r="157" spans="1:81">
      <c r="A157" s="41" t="s">
        <v>225</v>
      </c>
      <c r="B157" s="6" t="str">
        <f>IF(D158="","",IF(ABS(H158)=Bemessung!$C$26,ABS(Daten!H154),IF(ABS(Daten!K158)=Bemessung!$C$26,ABS(Daten!K154),IF(ABS(Daten!N158)=Bemessung!$C$26,ABS(Daten!N154),IF(ABS(Daten!Q158)=Bemessung!$C$26,ABS(Daten!Q154),IF(ABS(Daten!T158)=Bemessung!$C$26,ABS(Daten!T154),IF(ABS(Daten!W158)=Bemessung!$C$26,ABS(Daten!W154),IF(ABS(Daten!Z158)=Bemessung!$C$26,ABS(Daten!Z154),IF(ABS(Daten!AC158)=Bemessung!$C$26,ABS(Daten!AC154),IF(ABS(Daten!AF158)=Bemessung!$C$26,ABS(Daten!AF154),IF(ABS(Daten!AI158)=Bemessung!$C$26,ABS(Daten!AI154),IF(ABS(Daten!AL158)=Bemessung!$C$26,ABS(Daten!AL154),IF(ABS(Daten!AO158)=Bemessung!$C$26,ABS(Daten!AO154),IF(ABS(Daten!AR158)=Bemessung!$C$26,ABS(Daten!AR154),IF(ABS(Daten!AU158)=Bemessung!$C$26,ABS(Daten!AU154),IF(ABS(Daten!AX158)=Bemessung!$C$26,ABS(Daten!AX154),IF(ABS(Daten!BA158)=Bemessung!$C$26,ABS(Daten!BA154),IF(ABS(Daten!BD158)=Bemessung!$C$26,ABS(Daten!BD154),IF(ABS(Daten!BG158)=Bemessung!$C$26,ABS(Daten!BG154),IF(ABS(Daten!BJ158)=Bemessung!$C$26,ABS(Daten!BJ154),IF(ABS(Daten!BM158)=Bemessung!$C$26,ABS(Daten!BM154),IF(ABS(Daten!BP158)=Bemessung!$C$26,ABS(Daten!BP154),IF(ABS(Daten!BS158)=Bemessung!$C$26,ABS(Daten!BS154),IF(ABS(Daten!BV158)=Bemessung!$C$26,ABS(Daten!BV154),IF(ABS(Daten!BY158)=Bemessung!$C$26,ABS(Daten!BY154),IF(ABS(Daten!CB158)=Bemessung!$C$26,ABS(Daten!CB154),""))))))))))))))))))))))))))</f>
        <v/>
      </c>
      <c r="C157" s="28"/>
      <c r="D157" s="3"/>
      <c r="E157" s="6"/>
      <c r="F157" s="57" t="s">
        <v>181</v>
      </c>
      <c r="G157" s="34"/>
      <c r="H157" s="19">
        <f>IF($D152&lt;=nHP,H$82/H_T,0)</f>
        <v>0</v>
      </c>
      <c r="I157" s="26"/>
      <c r="J157" s="34"/>
      <c r="K157" s="19">
        <f>IF($D152&lt;=nHP,K$82/H_T,0)</f>
        <v>0</v>
      </c>
      <c r="L157" s="26"/>
      <c r="M157" s="34"/>
      <c r="N157" s="19">
        <f>IF($D152&lt;=nHP,N$82/H_T,0)</f>
        <v>0</v>
      </c>
      <c r="O157" s="26"/>
      <c r="P157" s="34"/>
      <c r="Q157" s="19">
        <f>IF($D152&lt;=nHP,Q$82/H_T,0)</f>
        <v>0</v>
      </c>
      <c r="R157" s="26"/>
      <c r="S157" s="34"/>
      <c r="T157" s="19">
        <f>IF($D152&lt;=nHP,T$82/H_T,0)</f>
        <v>0</v>
      </c>
      <c r="U157" s="26"/>
      <c r="V157" s="34"/>
      <c r="W157" s="19">
        <f>IF($D152&lt;=nHP,W$82/H_T,0)</f>
        <v>0</v>
      </c>
      <c r="X157" s="26"/>
      <c r="Y157" s="34"/>
      <c r="Z157" s="19">
        <f>IF($D152&lt;=nHP,Z$82/H_T,0)</f>
        <v>0</v>
      </c>
      <c r="AA157" s="26"/>
      <c r="AB157" s="34"/>
      <c r="AC157" s="19">
        <f>IF($D152&lt;=nHP,AC$82/H_T,0)</f>
        <v>0</v>
      </c>
      <c r="AD157" s="26"/>
      <c r="AE157" s="34"/>
      <c r="AF157" s="19">
        <f>IF($D152&lt;=nHP,AF$82/H_T,0)</f>
        <v>0</v>
      </c>
      <c r="AG157" s="26"/>
      <c r="AH157" s="34"/>
      <c r="AI157" s="19">
        <f>IF($D152&lt;=nHP,AI$82/H_T,0)</f>
        <v>0</v>
      </c>
      <c r="AJ157" s="26"/>
      <c r="AK157" s="34"/>
      <c r="AL157" s="19">
        <f>IF($D152&lt;=nHP,AL$82/H_T,0)</f>
        <v>0</v>
      </c>
      <c r="AM157" s="26"/>
      <c r="AN157" s="34"/>
      <c r="AO157" s="19">
        <f>IF($D152&lt;=nHP,AO$82/H_T,0)</f>
        <v>0</v>
      </c>
      <c r="AP157" s="26"/>
      <c r="AQ157" s="34"/>
      <c r="AR157" s="19">
        <f>IF($D152&lt;=nHP,AR$82/H_T,0)</f>
        <v>0</v>
      </c>
      <c r="AS157" s="26"/>
      <c r="AT157" s="34"/>
      <c r="AU157" s="19">
        <f>IF($D152&lt;=nHP,AU$82/H_T,0)</f>
        <v>0</v>
      </c>
      <c r="AV157" s="26"/>
      <c r="AW157" s="34"/>
      <c r="AX157" s="19">
        <f>IF($D152&lt;=nHP,AX$82/H_T,0)</f>
        <v>0</v>
      </c>
      <c r="AY157" s="26"/>
      <c r="AZ157" s="34"/>
      <c r="BA157" s="19">
        <f>IF($D152&lt;=nHP,BA$82/H_T,0)</f>
        <v>0</v>
      </c>
      <c r="BB157" s="26"/>
      <c r="BC157" s="34"/>
      <c r="BD157" s="19">
        <f>IF($D152&lt;=nHP,BD$82/H_T,0)</f>
        <v>0</v>
      </c>
      <c r="BE157" s="26"/>
      <c r="BF157" s="34"/>
      <c r="BG157" s="19">
        <f>IF($D152&lt;=nHP,BG$82/H_T,0)</f>
        <v>0</v>
      </c>
      <c r="BH157" s="26"/>
      <c r="BI157" s="34"/>
      <c r="BJ157" s="19">
        <f>IF($D152&lt;=nHP,BJ$82/H_T,0)</f>
        <v>0</v>
      </c>
      <c r="BK157" s="26"/>
      <c r="BL157" s="34"/>
      <c r="BM157" s="19">
        <f>IF($D152&lt;=nHP,BM$82/H_T,0)</f>
        <v>0</v>
      </c>
      <c r="BN157" s="26"/>
      <c r="BO157" s="34"/>
      <c r="BP157" s="19">
        <f>IF($D152&lt;=nHP,BP$82/H_T,0)</f>
        <v>0</v>
      </c>
      <c r="BQ157" s="26"/>
      <c r="BR157" s="34"/>
      <c r="BS157" s="19">
        <f>IF($D152&lt;=nHP,BS$82/H_T,0)</f>
        <v>0</v>
      </c>
      <c r="BT157" s="26"/>
      <c r="BU157" s="34"/>
      <c r="BV157" s="19">
        <f>IF($D152&lt;=nHP,BV$82/H_T,0)</f>
        <v>0</v>
      </c>
      <c r="BW157" s="26"/>
      <c r="BX157" s="34"/>
      <c r="BY157" s="19">
        <f>IF($D152&lt;=nHP,BY$82/H_T,0)</f>
        <v>0</v>
      </c>
      <c r="BZ157" s="26"/>
      <c r="CA157" s="34"/>
      <c r="CB157" s="19">
        <f>IF($D152&lt;=nHP,CB$82/H_T,0)</f>
        <v>0</v>
      </c>
      <c r="CC157" s="26"/>
    </row>
    <row r="158" spans="1:81">
      <c r="A158" s="41"/>
      <c r="C158" s="28"/>
      <c r="D158" s="58" t="str">
        <f>IF(OR(ABS(H158)=Bemessung!$C$26,ABS(K158)=Bemessung!$C$26,ABS(N158)=Bemessung!$C$26,ABS(Daten!Q158)=Bemessung!$C$26,ABS(Daten!T158)=Bemessung!$C$26,ABS(Daten!W158)=Bemessung!$C$26,ABS(Daten!Z158)=Bemessung!$C$26,ABS(Daten!AC158)=Bemessung!$C$26,ABS(Daten!AF158)=Bemessung!$C$26,ABS(Daten!AI158)=Bemessung!$C$26,ABS(Daten!AL158)=Bemessung!$C$26,ABS(Daten!AO158)=Bemessung!$C$26,ABS(Daten!AR158)=Bemessung!$C$26,ABS(Daten!AU158)=Bemessung!$C$26,ABS(Daten!AX158)=Bemessung!$C$26,ABS(Daten!BA158)=Bemessung!$C$26,ABS(Daten!BD158)=Bemessung!$C$26,ABS(Daten!BG158)=Bemessung!$C$26,ABS(Daten!BJ158)=Bemessung!$C$26,ABS(Daten!BM158)=Bemessung!$C$26,ABS(Daten!BP158)=Bemessung!$C$26,ABS(Daten!BS158)=Bemessung!$C$26,ABS(Daten!BV158)=Bemessung!$C$26,ABS(Daten!BY158)=Bemessung!$C$26,ABS(Daten!CB158)=Bemessung!$C$26),D152,"")</f>
        <v/>
      </c>
      <c r="E158" s="6"/>
      <c r="F158" s="57" t="s">
        <v>182</v>
      </c>
      <c r="G158" s="34"/>
      <c r="H158" s="19">
        <f>IF(H$82&gt;0,SQRT((H153+I155)^2+H154^2),-SQRT((H153+G155)^2+H154^2))</f>
        <v>0</v>
      </c>
      <c r="I158" s="26"/>
      <c r="J158" s="34"/>
      <c r="K158" s="19">
        <f>IF(K$82&gt;0,SQRT((K153+L155)^2+K154^2),-SQRT((K153+J155)^2+K154^2))</f>
        <v>0</v>
      </c>
      <c r="L158" s="26"/>
      <c r="M158" s="34"/>
      <c r="N158" s="19">
        <f>IF(N$82&gt;0,SQRT((N153+O155)^2+N154^2),-SQRT((N153+M155)^2+N154^2))</f>
        <v>0</v>
      </c>
      <c r="O158" s="26"/>
      <c r="P158" s="34"/>
      <c r="Q158" s="19">
        <f>IF(Q$82&gt;0,SQRT((Q153+R155)^2+Q154^2),-SQRT((Q153+P155)^2+Q154^2))</f>
        <v>0</v>
      </c>
      <c r="R158" s="26"/>
      <c r="S158" s="34"/>
      <c r="T158" s="19">
        <f>IF(T$82&gt;0,SQRT((T153+U155)^2+T154^2),-SQRT((T153+S155)^2+T154^2))</f>
        <v>0</v>
      </c>
      <c r="U158" s="26"/>
      <c r="V158" s="34"/>
      <c r="W158" s="19">
        <f>IF(W$82&gt;0,SQRT((W153+X155)^2+W154^2),-SQRT((W153+V155)^2+W154^2))</f>
        <v>0</v>
      </c>
      <c r="X158" s="26"/>
      <c r="Y158" s="34"/>
      <c r="Z158" s="19">
        <f>IF(Z$82&gt;0,SQRT((Z153+AA155)^2+Z154^2),-SQRT((Z153+Y155)^2+Z154^2))</f>
        <v>0</v>
      </c>
      <c r="AA158" s="26"/>
      <c r="AB158" s="34"/>
      <c r="AC158" s="19">
        <f>IF(AC$82&gt;0,SQRT((AC153+AD155)^2+AC154^2),-SQRT((AC153+AB155)^2+AC154^2))</f>
        <v>0</v>
      </c>
      <c r="AD158" s="26"/>
      <c r="AE158" s="34"/>
      <c r="AF158" s="19">
        <f>IF(AF$82&gt;0,SQRT((AF153+AG155)^2+AF154^2),-SQRT((AF153+AE155)^2+AF154^2))</f>
        <v>0</v>
      </c>
      <c r="AG158" s="26"/>
      <c r="AH158" s="34"/>
      <c r="AI158" s="19">
        <f>IF(AI$82&gt;0,SQRT((AI153+AJ155)^2+AI154^2),-SQRT((AI153+AH155)^2+AI154^2))</f>
        <v>0</v>
      </c>
      <c r="AJ158" s="26"/>
      <c r="AK158" s="34"/>
      <c r="AL158" s="19">
        <f>IF(AL$82&gt;0,SQRT((AL153+AM155)^2+AL154^2),-SQRT((AL153+AK155)^2+AL154^2))</f>
        <v>0</v>
      </c>
      <c r="AM158" s="26"/>
      <c r="AN158" s="34"/>
      <c r="AO158" s="19">
        <f>IF(AO$82&gt;0,SQRT((AO153+AP155)^2+AO154^2),-SQRT((AO153+AN155)^2+AO154^2))</f>
        <v>0</v>
      </c>
      <c r="AP158" s="26"/>
      <c r="AQ158" s="34"/>
      <c r="AR158" s="19">
        <f>IF(AR$82&gt;0,SQRT((AR153+AS155)^2+AR154^2),-SQRT((AR153+AQ155)^2+AR154^2))</f>
        <v>0</v>
      </c>
      <c r="AS158" s="26"/>
      <c r="AT158" s="34"/>
      <c r="AU158" s="19">
        <f>IF(AU$82&gt;0,SQRT((AU153+AV155)^2+AU154^2),-SQRT((AU153+AT155)^2+AU154^2))</f>
        <v>0</v>
      </c>
      <c r="AV158" s="26"/>
      <c r="AW158" s="34"/>
      <c r="AX158" s="19">
        <f>IF(AX$82&gt;0,SQRT((AX153+AY155)^2+AX154^2),-SQRT((AX153+AW155)^2+AX154^2))</f>
        <v>0</v>
      </c>
      <c r="AY158" s="26"/>
      <c r="AZ158" s="34"/>
      <c r="BA158" s="19">
        <f>IF(BA$82&gt;0,SQRT((BA153+BB155)^2+BA154^2),-SQRT((BA153+AZ155)^2+BA154^2))</f>
        <v>0</v>
      </c>
      <c r="BB158" s="26"/>
      <c r="BC158" s="34"/>
      <c r="BD158" s="19">
        <f>IF(BD$82&gt;0,SQRT((BD153+BE155)^2+BD154^2),-SQRT((BD153+BC155)^2+BD154^2))</f>
        <v>0</v>
      </c>
      <c r="BE158" s="26"/>
      <c r="BF158" s="34"/>
      <c r="BG158" s="19">
        <f>IF(BG$82&gt;0,SQRT((BG153+BH155)^2+BG154^2),-SQRT((BG153+BF155)^2+BG154^2))</f>
        <v>0</v>
      </c>
      <c r="BH158" s="26"/>
      <c r="BI158" s="34"/>
      <c r="BJ158" s="19">
        <f>IF(BJ$82&gt;0,SQRT((BJ153+BK155)^2+BJ154^2),-SQRT((BJ153+BI155)^2+BJ154^2))</f>
        <v>0</v>
      </c>
      <c r="BK158" s="26"/>
      <c r="BL158" s="34"/>
      <c r="BM158" s="19">
        <f>IF(BM$82&gt;0,SQRT((BM153+BN155)^2+BM154^2),-SQRT((BM153+BL155)^2+BM154^2))</f>
        <v>0</v>
      </c>
      <c r="BN158" s="26"/>
      <c r="BO158" s="34"/>
      <c r="BP158" s="19">
        <f>IF(BP$82&gt;0,SQRT((BP153+BQ155)^2+BP154^2),-SQRT((BP153+BO155)^2+BP154^2))</f>
        <v>0</v>
      </c>
      <c r="BQ158" s="26"/>
      <c r="BR158" s="34"/>
      <c r="BS158" s="19">
        <f>IF(BS$82&gt;0,SQRT((BS153+BT155)^2+BS154^2),-SQRT((BS153+BR155)^2+BS154^2))</f>
        <v>0</v>
      </c>
      <c r="BT158" s="26"/>
      <c r="BU158" s="34"/>
      <c r="BV158" s="19">
        <f>IF(BV$82&gt;0,SQRT((BV153+BW155)^2+BV154^2),-SQRT((BV153+BU155)^2+BV154^2))</f>
        <v>0</v>
      </c>
      <c r="BW158" s="26"/>
      <c r="BX158" s="34"/>
      <c r="BY158" s="19">
        <f>IF(BY$82&gt;0,SQRT((BY153+BZ155)^2+BY154^2),-SQRT((BY153+BX155)^2+BY154^2))</f>
        <v>0</v>
      </c>
      <c r="BZ158" s="26"/>
      <c r="CA158" s="34"/>
      <c r="CB158" s="19">
        <f>IF(CB$82&gt;0,SQRT((CB153+CC155)^2+CB154^2),-SQRT((CB153+CA155)^2+CB154^2))</f>
        <v>0</v>
      </c>
      <c r="CC158" s="26"/>
    </row>
    <row r="159" spans="1:81">
      <c r="A159" s="41" t="s">
        <v>226</v>
      </c>
      <c r="B159" s="6" t="str">
        <f>IF(D159="","",IF(ABS(H159)=Bemessung!$C$26,ABS(Daten!H156),IF(ABS(Daten!K159)=Bemessung!$C$26,ABS(Daten!K156),IF(ABS(Daten!N159)=Bemessung!$C$26,ABS(Daten!N156),IF(ABS(Daten!Q159)=Bemessung!$C$26,ABS(Daten!Q156),IF(ABS(Daten!T159)=Bemessung!$C$26,ABS(Daten!T156),IF(ABS(Daten!W159)=Bemessung!$C$26,ABS(Daten!W156),IF(ABS(Daten!Z159)=Bemessung!$C$26,ABS(Daten!Z156),IF(ABS(Daten!AC159)=Bemessung!$C$26,ABS(Daten!AC156),IF(ABS(Daten!AF159)=Bemessung!$C$26,ABS(Daten!AF156),IF(ABS(Daten!AI159)=Bemessung!$C$26,ABS(Daten!AI156),IF(ABS(Daten!AL159)=Bemessung!$C$26,ABS(Daten!AL156),IF(ABS(Daten!AO159)=Bemessung!$C$26,ABS(Daten!AO156),IF(ABS(Daten!AR159)=Bemessung!$C$26,ABS(Daten!AR156),IF(ABS(Daten!AU159)=Bemessung!$C$26,ABS(Daten!AU156),IF(ABS(Daten!AX159)=Bemessung!$C$26,ABS(Daten!AX156),IF(ABS(Daten!BA159)=Bemessung!$C$26,ABS(Daten!BA156),IF(ABS(Daten!BD159)=Bemessung!$C$26,ABS(Daten!BD156),IF(ABS(Daten!BG159)=Bemessung!$C$26,ABS(Daten!BG156),IF(ABS(Daten!BJ159)=Bemessung!$C$26,ABS(Daten!BJ156),IF(ABS(Daten!BM159)=Bemessung!$C$26,ABS(Daten!BM156),IF(ABS(Daten!BP159)=Bemessung!$C$26,ABS(Daten!BP156),IF(ABS(Daten!BS159)=Bemessung!$C$26,ABS(Daten!BS156),IF(ABS(Daten!BV159)=Bemessung!$C$26,ABS(Daten!BV156),IF(ABS(Daten!BY159)=Bemessung!$C$26,ABS(Daten!BY156),IF(ABS(Daten!CB159)=Bemessung!$C$26,ABS(Daten!CB156),""))))))))))))))))))))))))))</f>
        <v/>
      </c>
      <c r="C159" s="65" t="str">
        <f>IF(D159="","",IF(ABS(H159)=Bemessung!$C$26,1,IF(ABS(Daten!K159)=Bemessung!$C$26,2,IF(ABS(Daten!N159)=Bemessung!$C$26,3,IF(ABS(Daten!Q159)=Bemessung!$C$26,4,IF(ABS(Daten!T159)=Bemessung!$C$26,5,IF(ABS(Daten!W159)=Bemessung!$C$26,6,IF(ABS(Daten!Z159)=Bemessung!$C$26,7,IF(ABS(Daten!AC159)=Bemessung!$C$26,8,IF(ABS(Daten!AF159)=Bemessung!$C$26,9,IF(ABS(Daten!AI159)=Bemessung!$C$26,10,IF(ABS(Daten!AL159)=Bemessung!$C$26,11,IF(ABS(Daten!AO159)=Bemessung!$C$26,12,IF(ABS(Daten!AR159)=Bemessung!$C$26,13,IF(ABS(Daten!AU159)=Bemessung!$C$26,14,IF(ABS(Daten!AX159)=Bemessung!$C$26,15,IF(ABS(Daten!BA159)=Bemessung!$C$26,16,IF(ABS(Daten!BD159)=Bemessung!$C$26,17,IF(ABS(Daten!BG159)=Bemessung!$C$26,18,IF(ABS(Daten!BJ159)=Bemessung!$C$26,19,IF(ABS(Daten!BM159)=Bemessung!$C$26,20,IF(ABS(Daten!BP159)=Bemessung!$C$26,21,IF(ABS(Daten!BS159)=Bemessung!$C$26,22,IF(ABS(Daten!BV159)=Bemessung!$C$26,23,IF(ABS(Daten!BY159)=Bemessung!$C$26,24,IF(ABS(Daten!CB159)=Bemessung!$C$26,25,""))))))))))))))))))))))))))</f>
        <v/>
      </c>
      <c r="D159" s="58" t="str">
        <f>IF(OR(ABS(H159)=Bemessung!$C$26,ABS(K159)=Bemessung!$C$26,ABS(N159)=Bemessung!$C$26,ABS(Daten!Q159)=Bemessung!$C$26,ABS(Daten!T159)=Bemessung!$C$26,ABS(Daten!W159)=Bemessung!$C$26,ABS(Daten!Z159)=Bemessung!$C$26,ABS(Daten!AC159)=Bemessung!$C$26,ABS(Daten!AF159)=Bemessung!$C$26,ABS(Daten!AI159)=Bemessung!$C$26,ABS(Daten!AL159)=Bemessung!$C$26,ABS(Daten!AO159)=Bemessung!$C$26,ABS(Daten!AR159)=Bemessung!$C$26,ABS(Daten!AU159)=Bemessung!$C$26,ABS(Daten!AX159)=Bemessung!$C$26,ABS(Daten!BA159)=Bemessung!$C$26,ABS(Daten!BD159)=Bemessung!$C$26,ABS(Daten!BG159)=Bemessung!$C$26,ABS(Daten!BJ159)=Bemessung!$C$26,ABS(Daten!BM159)=Bemessung!$C$26,ABS(Daten!BP159)=Bemessung!$C$26,ABS(Daten!BS159)=Bemessung!$C$26,ABS(Daten!BV159)=Bemessung!$C$26,ABS(Daten!BY159)=Bemessung!$C$26,ABS(Daten!CB159)=Bemessung!$C$26),D152,"")</f>
        <v/>
      </c>
      <c r="E159" s="6"/>
      <c r="F159" s="57" t="s">
        <v>183</v>
      </c>
      <c r="G159" s="34"/>
      <c r="H159" s="19">
        <f>IF(H$82&gt;0,SQRT((H156+I155)^2+H157^2),-SQRT((H156+G155)^2+H157^2))</f>
        <v>0</v>
      </c>
      <c r="I159" s="26"/>
      <c r="J159" s="34"/>
      <c r="K159" s="19">
        <f>IF(K$82&gt;0,SQRT((K156+L155)^2+K157^2),-SQRT((K156+J155)^2+K157^2))</f>
        <v>0</v>
      </c>
      <c r="L159" s="26"/>
      <c r="M159" s="34"/>
      <c r="N159" s="19">
        <f>IF(N$82&gt;0,SQRT((N156+O155)^2+N157^2),-SQRT((N156+M155)^2+N157^2))</f>
        <v>0</v>
      </c>
      <c r="O159" s="26"/>
      <c r="P159" s="34"/>
      <c r="Q159" s="19">
        <f>IF(Q$82&gt;0,SQRT((Q156+R155)^2+Q157^2),-SQRT((Q156+P155)^2+Q157^2))</f>
        <v>0</v>
      </c>
      <c r="R159" s="26"/>
      <c r="S159" s="34"/>
      <c r="T159" s="19">
        <f>IF(T$82&gt;0,SQRT((T156+U155)^2+T157^2),-SQRT((T156+S155)^2+T157^2))</f>
        <v>0</v>
      </c>
      <c r="U159" s="26"/>
      <c r="V159" s="34"/>
      <c r="W159" s="19">
        <f>IF(W$82&gt;0,SQRT((W156+X155)^2+W157^2),-SQRT((W156+V155)^2+W157^2))</f>
        <v>0</v>
      </c>
      <c r="X159" s="26"/>
      <c r="Y159" s="34"/>
      <c r="Z159" s="19">
        <f>IF(Z$82&gt;0,SQRT((Z156+AA155)^2+Z157^2),-SQRT((Z156+Y155)^2+Z157^2))</f>
        <v>0</v>
      </c>
      <c r="AA159" s="26"/>
      <c r="AB159" s="34"/>
      <c r="AC159" s="19">
        <f>IF(AC$82&gt;0,SQRT((AC156+AD155)^2+AC157^2),-SQRT((AC156+AB155)^2+AC157^2))</f>
        <v>0</v>
      </c>
      <c r="AD159" s="26"/>
      <c r="AE159" s="34"/>
      <c r="AF159" s="19">
        <f>IF(AF$82&gt;0,SQRT((AF156+AG155)^2+AF157^2),-SQRT((AF156+AE155)^2+AF157^2))</f>
        <v>0</v>
      </c>
      <c r="AG159" s="26"/>
      <c r="AH159" s="34"/>
      <c r="AI159" s="19">
        <f>IF(AI$82&gt;0,SQRT((AI156+AJ155)^2+AI157^2),-SQRT((AI156+AH155)^2+AI157^2))</f>
        <v>0</v>
      </c>
      <c r="AJ159" s="26"/>
      <c r="AK159" s="34"/>
      <c r="AL159" s="19">
        <f>IF(AL$82&gt;0,SQRT((AL156+AM155)^2+AL157^2),-SQRT((AL156+AK155)^2+AL157^2))</f>
        <v>0</v>
      </c>
      <c r="AM159" s="26"/>
      <c r="AN159" s="34"/>
      <c r="AO159" s="19">
        <f>IF(AO$82&gt;0,SQRT((AO156+AP155)^2+AO157^2),-SQRT((AO156+AN155)^2+AO157^2))</f>
        <v>0</v>
      </c>
      <c r="AP159" s="26"/>
      <c r="AQ159" s="34"/>
      <c r="AR159" s="19">
        <f>IF(AR$82&gt;0,SQRT((AR156+AS155)^2+AR157^2),-SQRT((AR156+AQ155)^2+AR157^2))</f>
        <v>0</v>
      </c>
      <c r="AS159" s="26"/>
      <c r="AT159" s="34"/>
      <c r="AU159" s="19">
        <f>IF(AU$82&gt;0,SQRT((AU156+AV155)^2+AU157^2),-SQRT((AU156+AT155)^2+AU157^2))</f>
        <v>0</v>
      </c>
      <c r="AV159" s="26"/>
      <c r="AW159" s="34"/>
      <c r="AX159" s="19">
        <f>IF(AX$82&gt;0,SQRT((AX156+AY155)^2+AX157^2),-SQRT((AX156+AW155)^2+AX157^2))</f>
        <v>0</v>
      </c>
      <c r="AY159" s="26"/>
      <c r="AZ159" s="34"/>
      <c r="BA159" s="19">
        <f>IF(BA$82&gt;0,SQRT((BA156+BB155)^2+BA157^2),-SQRT((BA156+AZ155)^2+BA157^2))</f>
        <v>0</v>
      </c>
      <c r="BB159" s="26"/>
      <c r="BC159" s="34"/>
      <c r="BD159" s="19">
        <f>IF(BD$82&gt;0,SQRT((BD156+BE155)^2+BD157^2),-SQRT((BD156+BC155)^2+BD157^2))</f>
        <v>0</v>
      </c>
      <c r="BE159" s="26"/>
      <c r="BF159" s="34"/>
      <c r="BG159" s="19">
        <f>IF(BG$82&gt;0,SQRT((BG156+BH155)^2+BG157^2),-SQRT((BG156+BF155)^2+BG157^2))</f>
        <v>0</v>
      </c>
      <c r="BH159" s="26"/>
      <c r="BI159" s="34"/>
      <c r="BJ159" s="19">
        <f>IF(BJ$82&gt;0,SQRT((BJ156+BK155)^2+BJ157^2),-SQRT((BJ156+BI155)^2+BJ157^2))</f>
        <v>0</v>
      </c>
      <c r="BK159" s="26"/>
      <c r="BL159" s="34"/>
      <c r="BM159" s="19">
        <f>IF(BM$82&gt;0,SQRT((BM156+BN155)^2+BM157^2),-SQRT((BM156+BL155)^2+BM157^2))</f>
        <v>0</v>
      </c>
      <c r="BN159" s="26"/>
      <c r="BO159" s="34"/>
      <c r="BP159" s="19">
        <f>IF(BP$82&gt;0,SQRT((BP156+BQ155)^2+BP157^2),-SQRT((BP156+BO155)^2+BP157^2))</f>
        <v>0</v>
      </c>
      <c r="BQ159" s="26"/>
      <c r="BR159" s="34"/>
      <c r="BS159" s="19">
        <f>IF(BS$82&gt;0,SQRT((BS156+BT155)^2+BS157^2),-SQRT((BS156+BR155)^2+BS157^2))</f>
        <v>0</v>
      </c>
      <c r="BT159" s="26"/>
      <c r="BU159" s="34"/>
      <c r="BV159" s="19">
        <f>IF(BV$82&gt;0,SQRT((BV156+BW155)^2+BV157^2),-SQRT((BV156+BU155)^2+BV157^2))</f>
        <v>0</v>
      </c>
      <c r="BW159" s="26"/>
      <c r="BX159" s="34"/>
      <c r="BY159" s="19">
        <f>IF(BY$82&gt;0,SQRT((BY156+BZ155)^2+BY157^2),-SQRT((BY156+BX155)^2+BY157^2))</f>
        <v>0</v>
      </c>
      <c r="BZ159" s="26"/>
      <c r="CA159" s="34"/>
      <c r="CB159" s="19">
        <f>IF(CB$82&gt;0,SQRT((CB156+CC155)^2+CB157^2),-SQRT((CB156+CA155)^2+CB157^2))</f>
        <v>0</v>
      </c>
      <c r="CC159" s="26"/>
    </row>
    <row r="160" spans="1:81">
      <c r="A160" s="41" t="s">
        <v>227</v>
      </c>
      <c r="B160" s="6" t="str">
        <f>IF(D159="","",IF(ABS(H159)=Bemessung!$C$26,ABS(Daten!H155),IF(ABS(Daten!K159)=Bemessung!$C$26,ABS(Daten!K155),IF(ABS(Daten!N159)=Bemessung!$C$26,ABS(Daten!N155),IF(ABS(Daten!Q159)=Bemessung!$C$26,ABS(Daten!Q155),IF(ABS(Daten!T159)=Bemessung!$C$26,ABS(Daten!T155),IF(ABS(Daten!W159)=Bemessung!$C$26,ABS(Daten!W155),IF(ABS(Daten!Z159)=Bemessung!$C$26,ABS(Daten!Z155),IF(ABS(Daten!AC159)=Bemessung!$C$26,ABS(Daten!AC155),IF(ABS(Daten!AF159)=Bemessung!$C$26,ABS(Daten!AF155),IF(ABS(Daten!AI159)=Bemessung!$C$26,ABS(Daten!AI155),IF(ABS(Daten!AL159)=Bemessung!$C$26,ABS(Daten!AL155),IF(ABS(Daten!AO159)=Bemessung!$C$26,ABS(Daten!AO155),IF(ABS(Daten!AR159)=Bemessung!$C$26,ABS(Daten!AR155),IF(ABS(Daten!AU159)=Bemessung!$C$26,ABS(Daten!AU155),IF(ABS(Daten!AX159)=Bemessung!$C$26,ABS(Daten!AX155),IF(ABS(Daten!BA159)=Bemessung!$C$26,ABS(Daten!BA155),IF(ABS(Daten!BD159)=Bemessung!$C$26,ABS(Daten!BD155),IF(ABS(Daten!BG159)=Bemessung!$C$26,ABS(Daten!BG155),IF(ABS(Daten!BJ159)=Bemessung!$C$26,ABS(Daten!BJ155),IF(ABS(Daten!BM159)=Bemessung!$C$26,ABS(Daten!BM155),IF(ABS(Daten!BP159)=Bemessung!$C$26,ABS(Daten!BP155),IF(ABS(Daten!BS159)=Bemessung!$C$26,ABS(Daten!BS155),IF(ABS(Daten!BV159)=Bemessung!$C$26,ABS(Daten!BV155),IF(ABS(Daten!BY159)=Bemessung!$C$26,ABS(Daten!BY155),IF(ABS(Daten!CB159)=Bemessung!$C$26,ABS(Daten!CB155),""))))))))))))))))))))))))))</f>
        <v/>
      </c>
      <c r="C160" s="28"/>
      <c r="E160" s="3"/>
      <c r="F160" s="58" t="s">
        <v>102</v>
      </c>
      <c r="G160" s="59"/>
      <c r="H160" s="60">
        <f>IF(H$82&gt;0,MAX(H158:H159),MIN(H158:H159))</f>
        <v>0</v>
      </c>
      <c r="I160" s="61"/>
      <c r="J160" s="59"/>
      <c r="K160" s="60">
        <f>IF(K$82&gt;0,MAX(K158:K159),MIN(K158:K159))</f>
        <v>0</v>
      </c>
      <c r="L160" s="61"/>
      <c r="M160" s="59"/>
      <c r="N160" s="60">
        <f>IF(N$82&gt;0,MAX(N158:N159),MIN(N158:N159))</f>
        <v>0</v>
      </c>
      <c r="O160" s="61"/>
      <c r="P160" s="59"/>
      <c r="Q160" s="60">
        <f>IF(Q$82&gt;0,MAX(Q158:Q159),MIN(Q158:Q159))</f>
        <v>0</v>
      </c>
      <c r="R160" s="61"/>
      <c r="S160" s="59"/>
      <c r="T160" s="60">
        <f>IF(T$82&gt;0,MAX(T158:T159),MIN(T158:T159))</f>
        <v>0</v>
      </c>
      <c r="U160" s="61"/>
      <c r="V160" s="59"/>
      <c r="W160" s="60">
        <f>IF(W$82&gt;0,MAX(W158:W159),MIN(W158:W159))</f>
        <v>0</v>
      </c>
      <c r="X160" s="61"/>
      <c r="Y160" s="59"/>
      <c r="Z160" s="60">
        <f>IF(Z$82&gt;0,MAX(Z158:Z159),MIN(Z158:Z159))</f>
        <v>0</v>
      </c>
      <c r="AA160" s="61"/>
      <c r="AB160" s="59"/>
      <c r="AC160" s="60">
        <f>IF(AC$82&gt;0,MAX(AC158:AC159),MIN(AC158:AC159))</f>
        <v>0</v>
      </c>
      <c r="AD160" s="61"/>
      <c r="AE160" s="59"/>
      <c r="AF160" s="60">
        <f>IF(AF$82&gt;0,MAX(AF158:AF159),MIN(AF158:AF159))</f>
        <v>0</v>
      </c>
      <c r="AG160" s="61"/>
      <c r="AH160" s="59"/>
      <c r="AI160" s="60">
        <f>IF(AI$82&gt;0,MAX(AI158:AI159),MIN(AI158:AI159))</f>
        <v>0</v>
      </c>
      <c r="AJ160" s="61"/>
      <c r="AK160" s="59"/>
      <c r="AL160" s="60">
        <f>IF(AL$82&gt;0,MAX(AL158:AL159),MIN(AL158:AL159))</f>
        <v>0</v>
      </c>
      <c r="AM160" s="61"/>
      <c r="AN160" s="59"/>
      <c r="AO160" s="60">
        <f>IF(AO$82&gt;0,MAX(AO158:AO159),MIN(AO158:AO159))</f>
        <v>0</v>
      </c>
      <c r="AP160" s="61"/>
      <c r="AQ160" s="59"/>
      <c r="AR160" s="60">
        <f>IF(AR$82&gt;0,MAX(AR158:AR159),MIN(AR158:AR159))</f>
        <v>0</v>
      </c>
      <c r="AS160" s="61"/>
      <c r="AT160" s="59"/>
      <c r="AU160" s="60">
        <f>IF(AU$82&gt;0,MAX(AU158:AU159),MIN(AU158:AU159))</f>
        <v>0</v>
      </c>
      <c r="AV160" s="61"/>
      <c r="AW160" s="59"/>
      <c r="AX160" s="60">
        <f>IF(AX$82&gt;0,MAX(AX158:AX159),MIN(AX158:AX159))</f>
        <v>0</v>
      </c>
      <c r="AY160" s="61"/>
      <c r="AZ160" s="59"/>
      <c r="BA160" s="60">
        <f>IF(BA$82&gt;0,MAX(BA158:BA159),MIN(BA158:BA159))</f>
        <v>0</v>
      </c>
      <c r="BB160" s="61"/>
      <c r="BC160" s="59"/>
      <c r="BD160" s="60">
        <f>IF(BD$82&gt;0,MAX(BD158:BD159),MIN(BD158:BD159))</f>
        <v>0</v>
      </c>
      <c r="BE160" s="61"/>
      <c r="BF160" s="59"/>
      <c r="BG160" s="60">
        <f>IF(BG$82&gt;0,MAX(BG158:BG159),MIN(BG158:BG159))</f>
        <v>0</v>
      </c>
      <c r="BH160" s="61"/>
      <c r="BI160" s="59"/>
      <c r="BJ160" s="60">
        <f>IF(BJ$82&gt;0,MAX(BJ158:BJ159),MIN(BJ158:BJ159))</f>
        <v>0</v>
      </c>
      <c r="BK160" s="61"/>
      <c r="BL160" s="59"/>
      <c r="BM160" s="60">
        <f>IF(BM$82&gt;0,MAX(BM158:BM159),MIN(BM158:BM159))</f>
        <v>0</v>
      </c>
      <c r="BN160" s="61"/>
      <c r="BO160" s="59"/>
      <c r="BP160" s="60">
        <f>IF(BP$82&gt;0,MAX(BP158:BP159),MIN(BP158:BP159))</f>
        <v>0</v>
      </c>
      <c r="BQ160" s="61"/>
      <c r="BR160" s="59"/>
      <c r="BS160" s="60">
        <f>IF(BS$82&gt;0,MAX(BS158:BS159),MIN(BS158:BS159))</f>
        <v>0</v>
      </c>
      <c r="BT160" s="61"/>
      <c r="BU160" s="59"/>
      <c r="BV160" s="60">
        <f>IF(BV$82&gt;0,MAX(BV158:BV159),MIN(BV158:BV159))</f>
        <v>0</v>
      </c>
      <c r="BW160" s="61"/>
      <c r="BX160" s="59"/>
      <c r="BY160" s="60">
        <f>IF(BY$82&gt;0,MAX(BY158:BY159),MIN(BY158:BY159))</f>
        <v>0</v>
      </c>
      <c r="BZ160" s="61"/>
      <c r="CA160" s="59"/>
      <c r="CB160" s="60">
        <f>IF(CB$82&gt;0,MAX(CB158:CB159),MIN(CB158:CB159))</f>
        <v>0</v>
      </c>
      <c r="CC160" s="61"/>
    </row>
    <row r="161" spans="1:81">
      <c r="A161" s="34" t="s">
        <v>228</v>
      </c>
      <c r="B161" s="19" t="str">
        <f>IF(D159="","",IF(ABS(H159)=Bemessung!$C$26,ABS(Daten!H157),IF(ABS(Daten!K159)=Bemessung!$C$26,ABS(Daten!K157),IF(ABS(Daten!N159)=Bemessung!$C$26,ABS(Daten!N157),IF(ABS(Daten!Q159)=Bemessung!$C$26,ABS(Daten!Q157),IF(ABS(Daten!T159)=Bemessung!$C$26,ABS(Daten!T157),IF(ABS(Daten!W159)=Bemessung!$C$26,ABS(Daten!W157),IF(ABS(Daten!Z159)=Bemessung!$C$26,ABS(Daten!Z157),IF(ABS(Daten!AC159)=Bemessung!$C$26,ABS(Daten!AC157),IF(ABS(Daten!AF159)=Bemessung!$C$26,ABS(Daten!AF157),IF(ABS(Daten!AI159)=Bemessung!$C$26,ABS(Daten!AI157),IF(ABS(Daten!AL159)=Bemessung!$C$26,ABS(Daten!AL157),IF(ABS(Daten!AO159)=Bemessung!$C$26,ABS(Daten!AO157),IF(ABS(Daten!AR159)=Bemessung!$C$26,ABS(Daten!AR157),IF(ABS(Daten!AU159)=Bemessung!$C$26,ABS(Daten!AU157),IF(ABS(Daten!AX159)=Bemessung!$C$26,ABS(Daten!AX157),IF(ABS(Daten!BA159)=Bemessung!$C$26,ABS(Daten!BA157),IF(ABS(Daten!BD159)=Bemessung!$C$26,ABS(Daten!BD157),IF(ABS(Daten!BG159)=Bemessung!$C$26,ABS(Daten!BG157),IF(ABS(Daten!BJ159)=Bemessung!$C$26,ABS(Daten!BJ157),IF(ABS(Daten!BM159)=Bemessung!$C$26,ABS(Daten!BM157),IF(ABS(Daten!BP159)=Bemessung!$C$26,ABS(Daten!BP157),IF(ABS(Daten!BS159)=Bemessung!$C$26,ABS(Daten!BS157),IF(ABS(Daten!BV159)=Bemessung!$C$26,ABS(Daten!BV157),IF(ABS(Daten!BY159)=Bemessung!$C$26,ABS(Daten!BY157),IF(ABS(Daten!CB159)=Bemessung!$C$26,ABS(Daten!CB157),""))))))))))))))))))))))))))</f>
        <v/>
      </c>
      <c r="C161" s="53"/>
      <c r="E161" s="3"/>
      <c r="F161" s="3"/>
      <c r="G161" s="3"/>
      <c r="H161" s="3"/>
      <c r="I161" s="3"/>
      <c r="J161" s="3"/>
      <c r="K161" s="3"/>
      <c r="L161" s="3"/>
      <c r="M161" s="3"/>
      <c r="P161" s="3"/>
      <c r="AP161" s="3"/>
      <c r="AQ161" s="3"/>
      <c r="AR161" s="3"/>
      <c r="AS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</row>
    <row r="162" spans="1:81">
      <c r="E162" s="3"/>
      <c r="F162" s="3" t="s">
        <v>99</v>
      </c>
      <c r="G162" s="3"/>
      <c r="H162" s="6">
        <f>IF($E164=0,0,IF(H$80=0,0,H152))</f>
        <v>0</v>
      </c>
      <c r="I162" s="97">
        <f>IF(H$80=0,0,IF(OR($E164&gt;H_T-LBh_o,$E164&lt;=LBH_u),0,Daten!H162))</f>
        <v>0</v>
      </c>
      <c r="J162" s="3"/>
      <c r="K162" s="6">
        <f>IF($E164=0,0,IF(K$80=0,0,K152))</f>
        <v>0</v>
      </c>
      <c r="L162" s="97">
        <f>IF(K$80=0,0,IF(OR($E164&gt;H_T-LBh_o,$E164&lt;=LBH_u),0,Daten!K162))</f>
        <v>0</v>
      </c>
      <c r="M162" s="3"/>
      <c r="N162" s="6">
        <f>IF($E164=0,0,IF(N$80=0,0,N152))</f>
        <v>0</v>
      </c>
      <c r="O162" s="97">
        <f>IF(N$80=0,0,IF(OR($E164&gt;H_T-LBh_o,$E164&lt;=LBH_u),0,Daten!N162))</f>
        <v>0</v>
      </c>
      <c r="P162" s="3"/>
      <c r="Q162" s="6">
        <f>IF($E164=0,0,IF(Q$80=0,0,Q152))</f>
        <v>0</v>
      </c>
      <c r="R162" s="97">
        <f>IF(Q$80=0,0,IF(OR($E164&gt;H_T-LBh_o,$E164&lt;=LBH_u),0,Daten!Q162))</f>
        <v>0</v>
      </c>
      <c r="T162" s="6">
        <f>IF($E164=0,0,IF(T$80=0,0,T152))</f>
        <v>0</v>
      </c>
      <c r="U162" s="97">
        <f>IF(T$80=0,0,IF(OR($E164&gt;H_T-LBh_o,$E164&lt;=LBH_u),0,Daten!T162))</f>
        <v>0</v>
      </c>
      <c r="W162" s="6">
        <f>IF($E164=0,0,IF(W$80=0,0,W152))</f>
        <v>0</v>
      </c>
      <c r="X162" s="97">
        <f>IF(W$80=0,0,IF(OR($E164&gt;H_T-LBh_o,$E164&lt;=LBH_u),0,Daten!W162))</f>
        <v>0</v>
      </c>
      <c r="Z162" s="6">
        <f>IF($E164=0,0,IF(Z$80=0,0,Z152))</f>
        <v>0</v>
      </c>
      <c r="AA162" s="97">
        <f>IF(Z$80=0,0,IF(OR($E164&gt;H_T-LBh_o,$E164&lt;=LBH_u),0,Daten!Z162))</f>
        <v>0</v>
      </c>
      <c r="AC162" s="6">
        <f>IF($E164=0,0,IF(AC$80=0,0,AC152))</f>
        <v>0</v>
      </c>
      <c r="AD162" s="97">
        <f>IF(AC$80=0,0,IF(OR($E164&gt;H_T-LBh_o,$E164&lt;=LBH_u),0,Daten!AC162))</f>
        <v>0</v>
      </c>
      <c r="AF162" s="6">
        <f>IF($E164=0,0,IF(AF$80=0,0,AF152))</f>
        <v>0</v>
      </c>
      <c r="AG162" s="97">
        <f>IF(AF$80=0,0,IF(OR($E164&gt;H_T-LBh_o,$E164&lt;=LBH_u),0,Daten!AF162))</f>
        <v>0</v>
      </c>
      <c r="AI162" s="6">
        <f>IF($E164=0,0,IF(AI$80=0,0,AI152))</f>
        <v>0</v>
      </c>
      <c r="AJ162" s="97">
        <f>IF(AI$80=0,0,IF(OR($E164&gt;H_T-LBh_o,$E164&lt;=LBH_u),0,Daten!AI162))</f>
        <v>0</v>
      </c>
      <c r="AL162" s="6">
        <f>IF($E164=0,0,IF(AL$80=0,0,AL152))</f>
        <v>0</v>
      </c>
      <c r="AM162" s="97">
        <f>IF(AL$80=0,0,IF(OR($E164&gt;H_T-LBh_o,$E164&lt;=LBH_u),0,Daten!AL162))</f>
        <v>0</v>
      </c>
      <c r="AO162" s="6">
        <f>IF($E164=0,0,IF(AO$80=0,0,AO152))</f>
        <v>0</v>
      </c>
      <c r="AP162" s="97">
        <f>IF(AO$80=0,0,IF(OR($E164&gt;H_T-LBh_o,$E164&lt;=LBH_u),0,Daten!AO162))</f>
        <v>0</v>
      </c>
      <c r="AQ162" s="3"/>
      <c r="AR162" s="6">
        <f>IF($E164=0,0,IF(AR$80=0,0,AR152))</f>
        <v>0</v>
      </c>
      <c r="AS162" s="97">
        <f>IF(AR$80=0,0,IF(OR($E164&gt;H_T-LBh_o,$E164&lt;=LBH_u),0,Daten!AR162))</f>
        <v>0</v>
      </c>
      <c r="AU162" s="6">
        <f>IF($E164=0,0,IF(AU$80=0,0,AU152))</f>
        <v>0</v>
      </c>
      <c r="AV162" s="97">
        <f>IF(AU$80=0,0,IF(OR($E164&gt;H_T-LBh_o,$E164&lt;=LBH_u),0,Daten!AU162))</f>
        <v>0</v>
      </c>
      <c r="AW162" s="3"/>
      <c r="AX162" s="6">
        <f>IF($E164=0,0,IF(AX$80=0,0,AX152))</f>
        <v>0</v>
      </c>
      <c r="AY162" s="97">
        <f>IF(AX$80=0,0,IF(OR($E164&gt;H_T-LBh_o,$E164&lt;=LBH_u),0,Daten!AX162))</f>
        <v>0</v>
      </c>
      <c r="AZ162" s="3"/>
      <c r="BA162" s="6">
        <f>IF($E164=0,0,IF(BA$80=0,0,BA152))</f>
        <v>0</v>
      </c>
      <c r="BB162" s="97">
        <f>IF(BA$80=0,0,IF(OR($E164&gt;H_T-LBh_o,$E164&lt;=LBH_u),0,Daten!BA162))</f>
        <v>0</v>
      </c>
      <c r="BC162" s="3"/>
      <c r="BD162" s="6">
        <f>IF($E164=0,0,IF(BD$80=0,0,BD152))</f>
        <v>0</v>
      </c>
      <c r="BE162" s="97">
        <f>IF(BD$80=0,0,IF(OR($E164&gt;H_T-LBh_o,$E164&lt;=LBH_u),0,Daten!BD162))</f>
        <v>0</v>
      </c>
      <c r="BF162" s="3"/>
      <c r="BG162" s="6">
        <f>IF($E164=0,0,IF(BG$80=0,0,BG152))</f>
        <v>0</v>
      </c>
      <c r="BH162" s="97">
        <f>IF(BG$80=0,0,IF(OR($E164&gt;H_T-LBh_o,$E164&lt;=LBH_u),0,Daten!BG162))</f>
        <v>0</v>
      </c>
      <c r="BI162" s="3"/>
      <c r="BJ162" s="6">
        <f>IF($E164=0,0,IF(BJ$80=0,0,BJ152))</f>
        <v>0</v>
      </c>
      <c r="BK162" s="97">
        <f>IF(BJ$80=0,0,IF(OR($E164&gt;H_T-LBh_o,$E164&lt;=LBH_u),0,Daten!BJ162))</f>
        <v>0</v>
      </c>
      <c r="BL162" s="3"/>
      <c r="BM162" s="6">
        <f>IF($E164=0,0,IF(BM$80=0,0,BM152))</f>
        <v>0</v>
      </c>
      <c r="BN162" s="97">
        <f>IF(BM$80=0,0,IF(OR($E164&gt;H_T-LBh_o,$E164&lt;=LBH_u),0,Daten!BM162))</f>
        <v>0</v>
      </c>
      <c r="BO162" s="3"/>
      <c r="BP162" s="6">
        <f>IF($E164=0,0,IF(BP$80=0,0,BP152))</f>
        <v>0</v>
      </c>
      <c r="BQ162" s="97">
        <f>IF(BP$80=0,0,IF(OR($E164&gt;H_T-LBh_o,$E164&lt;=LBH_u),0,Daten!BP162))</f>
        <v>0</v>
      </c>
      <c r="BR162" s="3"/>
      <c r="BS162" s="6">
        <f>IF($E164=0,0,IF(BS$80=0,0,BS152))</f>
        <v>0</v>
      </c>
      <c r="BT162" s="97">
        <f>IF(BS$80=0,0,IF(OR($E164&gt;H_T-LBh_o,$E164&lt;=LBH_u),0,Daten!BS162))</f>
        <v>0</v>
      </c>
      <c r="BU162" s="3"/>
      <c r="BV162" s="6">
        <f>IF($E164=0,0,IF(BV$80=0,0,BV152))</f>
        <v>0</v>
      </c>
      <c r="BW162" s="97">
        <f>IF(BV$80=0,0,IF(OR($E164&gt;H_T-LBh_o,$E164&lt;=LBH_u),0,Daten!BV162))</f>
        <v>0</v>
      </c>
      <c r="BX162" s="3"/>
      <c r="BY162" s="6">
        <f>IF($E164=0,0,IF(BY$80=0,0,BY152))</f>
        <v>0</v>
      </c>
      <c r="BZ162" s="97">
        <f>IF(BY$80=0,0,IF(OR($E164&gt;H_T-LBh_o,$E164&lt;=LBH_u),0,Daten!BY162))</f>
        <v>0</v>
      </c>
      <c r="CA162" s="3"/>
      <c r="CB162" s="6">
        <f>IF($E164=0,0,IF(CB$80=0,0,CB152))</f>
        <v>0</v>
      </c>
      <c r="CC162" s="97">
        <f>IF(CB$80=0,0,IF(OR($E164&gt;H_T-LBh_o,$E164&lt;=LBH_u),0,Daten!CB162))</f>
        <v>0</v>
      </c>
    </row>
    <row r="163" spans="1:81">
      <c r="A163" s="46" t="str">
        <f>IF(D169=D163,H164,IF(D170=D163,H167,""))</f>
        <v/>
      </c>
      <c r="B163" s="92" t="str">
        <f>IF(AND(D169="",D170=""),"",D163)</f>
        <v/>
      </c>
      <c r="C163" s="92" t="str">
        <f>IF(AND(D169="",D170=""),"",IF(D169=D163,"oben","unten"))</f>
        <v/>
      </c>
      <c r="D163" s="3">
        <v>8</v>
      </c>
      <c r="F163" s="3" t="s">
        <v>100</v>
      </c>
      <c r="G163" s="3"/>
      <c r="H163" s="6">
        <f>IF(H$80=0,0,H162-qd*($E164-$E166)/H_T)</f>
        <v>0</v>
      </c>
      <c r="I163" s="97">
        <f>IF(H$80=0,0,IF(OR($E166&gt;=H_T-LBh_o,$E166&lt;LBH_u),0,Daten!H163))</f>
        <v>0</v>
      </c>
      <c r="J163" s="3"/>
      <c r="K163" s="6">
        <f>IF(K$80=0,0,K162-qd*($E164-$E166)/H_T)</f>
        <v>0</v>
      </c>
      <c r="L163" s="97">
        <f>IF(K$80=0,0,IF(OR($E166&gt;=H_T-LBh_o,$E166&lt;LBH_u),0,Daten!K163))</f>
        <v>0</v>
      </c>
      <c r="M163" s="3"/>
      <c r="N163" s="6">
        <f>IF(N$80=0,0,N162-qd*($E164-$E166)/H_T)</f>
        <v>0</v>
      </c>
      <c r="O163" s="97">
        <f>IF(N$80=0,0,IF(OR($E166&gt;=H_T-LBh_o,$E166&lt;LBH_u),0,Daten!N163))</f>
        <v>0</v>
      </c>
      <c r="P163" s="3"/>
      <c r="Q163" s="6">
        <f>IF(Q$80=0,0,Q162-qd*($E164-$E166)/H_T)</f>
        <v>0</v>
      </c>
      <c r="R163" s="97">
        <f>IF(Q$80=0,0,IF(OR($E166&gt;=H_T-LBh_o,$E166&lt;LBH_u),0,Daten!Q163))</f>
        <v>0</v>
      </c>
      <c r="T163" s="6">
        <f>IF(T$80=0,0,T162-qd*($E164-$E166)/H_T)</f>
        <v>0</v>
      </c>
      <c r="U163" s="97">
        <f>IF(T$80=0,0,IF(OR($E166&gt;=H_T-LBh_o,$E166&lt;LBH_u),0,Daten!T163))</f>
        <v>0</v>
      </c>
      <c r="W163" s="6">
        <f>IF(W$80=0,0,W162-qd*($E164-$E166)/H_T)</f>
        <v>0</v>
      </c>
      <c r="X163" s="97">
        <f>IF(W$80=0,0,IF(OR($E166&gt;=H_T-LBh_o,$E166&lt;LBH_u),0,Daten!W163))</f>
        <v>0</v>
      </c>
      <c r="Z163" s="6">
        <f>IF(Z$80=0,0,Z162-qd*($E164-$E166)/H_T)</f>
        <v>0</v>
      </c>
      <c r="AA163" s="97">
        <f>IF(Z$80=0,0,IF(OR($E166&gt;=H_T-LBh_o,$E166&lt;LBH_u),0,Daten!Z163))</f>
        <v>0</v>
      </c>
      <c r="AC163" s="6">
        <f>IF(AC$80=0,0,AC162-qd*($E164-$E166)/H_T)</f>
        <v>0</v>
      </c>
      <c r="AD163" s="97">
        <f>IF(AC$80=0,0,IF(OR($E166&gt;=H_T-LBh_o,$E166&lt;LBH_u),0,Daten!AC163))</f>
        <v>0</v>
      </c>
      <c r="AF163" s="6">
        <f>IF(AF$80=0,0,AF162-qd*($E164-$E166)/H_T)</f>
        <v>0</v>
      </c>
      <c r="AG163" s="97">
        <f>IF(AF$80=0,0,IF(OR($E166&gt;=H_T-LBh_o,$E166&lt;LBH_u),0,Daten!AF163))</f>
        <v>0</v>
      </c>
      <c r="AI163" s="6">
        <f>IF(AI$80=0,0,AI162-qd*($E164-$E166)/H_T)</f>
        <v>0</v>
      </c>
      <c r="AJ163" s="97">
        <f>IF(AI$80=0,0,IF(OR($E166&gt;=H_T-LBh_o,$E166&lt;LBH_u),0,Daten!AI163))</f>
        <v>0</v>
      </c>
      <c r="AL163" s="6">
        <f>IF(AL$80=0,0,AL162-qd*($E164-$E166)/H_T)</f>
        <v>0</v>
      </c>
      <c r="AM163" s="97">
        <f>IF(AL$80=0,0,IF(OR($E166&gt;=H_T-LBh_o,$E166&lt;LBH_u),0,Daten!AL163))</f>
        <v>0</v>
      </c>
      <c r="AO163" s="6">
        <f>IF(AO$80=0,0,AO162-qd*($E164-$E166)/H_T)</f>
        <v>0</v>
      </c>
      <c r="AP163" s="97">
        <f>IF(AO$80=0,0,IF(OR($E166&gt;=H_T-LBh_o,$E166&lt;LBH_u),0,Daten!AO163))</f>
        <v>0</v>
      </c>
      <c r="AQ163" s="3"/>
      <c r="AR163" s="6">
        <f>IF(AR$80=0,0,AR162-qd*($E164-$E166)/H_T)</f>
        <v>0</v>
      </c>
      <c r="AS163" s="97">
        <f>IF(AR$80=0,0,IF(OR($E166&gt;=H_T-LBh_o,$E166&lt;LBH_u),0,Daten!AR163))</f>
        <v>0</v>
      </c>
      <c r="AU163" s="6">
        <f>IF(AU$80=0,0,AU162-qd*($E164-$E166)/H_T)</f>
        <v>0</v>
      </c>
      <c r="AV163" s="97">
        <f>IF(AU$80=0,0,IF(OR($E166&gt;=H_T-LBh_o,$E166&lt;LBH_u),0,Daten!AU163))</f>
        <v>0</v>
      </c>
      <c r="AW163" s="3"/>
      <c r="AX163" s="6">
        <f>IF(AX$80=0,0,AX162-qd*($E164-$E166)/H_T)</f>
        <v>0</v>
      </c>
      <c r="AY163" s="97">
        <f>IF(AX$80=0,0,IF(OR($E166&gt;=H_T-LBh_o,$E166&lt;LBH_u),0,Daten!AX163))</f>
        <v>0</v>
      </c>
      <c r="AZ163" s="3"/>
      <c r="BA163" s="6">
        <f>IF(BA$80=0,0,BA162-qd*($E164-$E166)/H_T)</f>
        <v>0</v>
      </c>
      <c r="BB163" s="97">
        <f>IF(BA$80=0,0,IF(OR($E166&gt;=H_T-LBh_o,$E166&lt;LBH_u),0,Daten!BA163))</f>
        <v>0</v>
      </c>
      <c r="BC163" s="3"/>
      <c r="BD163" s="6">
        <f>IF(BD$80=0,0,BD162-qd*($E164-$E166)/H_T)</f>
        <v>0</v>
      </c>
      <c r="BE163" s="97">
        <f>IF(BD$80=0,0,IF(OR($E166&gt;=H_T-LBh_o,$E166&lt;LBH_u),0,Daten!BD163))</f>
        <v>0</v>
      </c>
      <c r="BF163" s="3"/>
      <c r="BG163" s="6">
        <f>IF(BG$80=0,0,BG162-qd*($E164-$E166)/H_T)</f>
        <v>0</v>
      </c>
      <c r="BH163" s="97">
        <f>IF(BG$80=0,0,IF(OR($E166&gt;=H_T-LBh_o,$E166&lt;LBH_u),0,Daten!BG163))</f>
        <v>0</v>
      </c>
      <c r="BI163" s="3"/>
      <c r="BJ163" s="6">
        <f>IF(BJ$80=0,0,BJ162-qd*($E164-$E166)/H_T)</f>
        <v>0</v>
      </c>
      <c r="BK163" s="97">
        <f>IF(BJ$80=0,0,IF(OR($E166&gt;=H_T-LBh_o,$E166&lt;LBH_u),0,Daten!BJ163))</f>
        <v>0</v>
      </c>
      <c r="BL163" s="3"/>
      <c r="BM163" s="6">
        <f>IF(BM$80=0,0,BM162-qd*($E164-$E166)/H_T)</f>
        <v>0</v>
      </c>
      <c r="BN163" s="97">
        <f>IF(BM$80=0,0,IF(OR($E166&gt;=H_T-LBh_o,$E166&lt;LBH_u),0,Daten!BM163))</f>
        <v>0</v>
      </c>
      <c r="BO163" s="3"/>
      <c r="BP163" s="6">
        <f>IF(BP$80=0,0,BP162-qd*($E164-$E166)/H_T)</f>
        <v>0</v>
      </c>
      <c r="BQ163" s="97">
        <f>IF(BP$80=0,0,IF(OR($E166&gt;=H_T-LBh_o,$E166&lt;LBH_u),0,Daten!BP163))</f>
        <v>0</v>
      </c>
      <c r="BR163" s="3"/>
      <c r="BS163" s="6">
        <f>IF(BS$80=0,0,BS162-qd*($E164-$E166)/H_T)</f>
        <v>0</v>
      </c>
      <c r="BT163" s="97">
        <f>IF(BS$80=0,0,IF(OR($E166&gt;=H_T-LBh_o,$E166&lt;LBH_u),0,Daten!BS163))</f>
        <v>0</v>
      </c>
      <c r="BU163" s="3"/>
      <c r="BV163" s="6">
        <f>IF(BV$80=0,0,BV162-qd*($E164-$E166)/H_T)</f>
        <v>0</v>
      </c>
      <c r="BW163" s="97">
        <f>IF(BV$80=0,0,IF(OR($E166&gt;=H_T-LBh_o,$E166&lt;LBH_u),0,Daten!BV163))</f>
        <v>0</v>
      </c>
      <c r="BX163" s="3"/>
      <c r="BY163" s="6">
        <f>IF(BY$80=0,0,BY162-qd*($E164-$E166)/H_T)</f>
        <v>0</v>
      </c>
      <c r="BZ163" s="97">
        <f>IF(BY$80=0,0,IF(OR($E166&gt;=H_T-LBh_o,$E166&lt;LBH_u),0,Daten!BY163))</f>
        <v>0</v>
      </c>
      <c r="CA163" s="3"/>
      <c r="CB163" s="6">
        <f>IF(CB$80=0,0,CB162-qd*($E164-$E166)/H_T)</f>
        <v>0</v>
      </c>
      <c r="CC163" s="97">
        <f>IF(CB$80=0,0,IF(OR($E166&gt;=H_T-LBh_o,$E166&lt;LBH_u),0,Daten!CB163))</f>
        <v>0</v>
      </c>
    </row>
    <row r="164" spans="1:81">
      <c r="D164" s="3" t="s">
        <v>104</v>
      </c>
      <c r="E164" s="6">
        <f t="shared" ref="E164" si="115">E155</f>
        <v>0</v>
      </c>
      <c r="F164" s="54" t="s">
        <v>178</v>
      </c>
      <c r="G164" s="38"/>
      <c r="H164" s="98">
        <f>IF(Bh="nein",ABS(H162),ABS(I162))</f>
        <v>0</v>
      </c>
      <c r="I164" s="9"/>
      <c r="J164" s="38"/>
      <c r="K164" s="98">
        <f>IF(Bh="nein",ABS(K162),ABS(L162))</f>
        <v>0</v>
      </c>
      <c r="L164" s="9"/>
      <c r="M164" s="38"/>
      <c r="N164" s="98">
        <f>IF(Bh="nein",ABS(N162),ABS(O162))</f>
        <v>0</v>
      </c>
      <c r="O164" s="9"/>
      <c r="P164" s="38"/>
      <c r="Q164" s="98">
        <f>IF(Bh="nein",ABS(Q162),ABS(R162))</f>
        <v>0</v>
      </c>
      <c r="R164" s="9"/>
      <c r="S164" s="38"/>
      <c r="T164" s="98">
        <f>IF(Bh="nein",ABS(T162),ABS(U162))</f>
        <v>0</v>
      </c>
      <c r="U164" s="9"/>
      <c r="V164" s="38"/>
      <c r="W164" s="98">
        <f>IF(Bh="nein",ABS(W162),ABS(X162))</f>
        <v>0</v>
      </c>
      <c r="X164" s="9"/>
      <c r="Y164" s="38"/>
      <c r="Z164" s="98">
        <f>IF(Bh="nein",ABS(Z162),ABS(AA162))</f>
        <v>0</v>
      </c>
      <c r="AA164" s="9"/>
      <c r="AB164" s="38"/>
      <c r="AC164" s="98">
        <f>IF(Bh="nein",ABS(AC162),ABS(AD162))</f>
        <v>0</v>
      </c>
      <c r="AD164" s="9"/>
      <c r="AE164" s="38"/>
      <c r="AF164" s="98">
        <f>IF(Bh="nein",ABS(AF162),ABS(AG162))</f>
        <v>0</v>
      </c>
      <c r="AG164" s="9"/>
      <c r="AH164" s="38"/>
      <c r="AI164" s="98">
        <f>IF(Bh="nein",ABS(AI162),ABS(AJ162))</f>
        <v>0</v>
      </c>
      <c r="AJ164" s="9"/>
      <c r="AK164" s="38"/>
      <c r="AL164" s="98">
        <f>IF(Bh="nein",ABS(AL162),ABS(AM162))</f>
        <v>0</v>
      </c>
      <c r="AM164" s="9"/>
      <c r="AN164" s="38"/>
      <c r="AO164" s="98">
        <f>IF(Bh="nein",ABS(AO162),ABS(AP162))</f>
        <v>0</v>
      </c>
      <c r="AP164" s="9"/>
      <c r="AQ164" s="38"/>
      <c r="AR164" s="98">
        <f>IF(Bh="nein",ABS(AR162),ABS(AS162))</f>
        <v>0</v>
      </c>
      <c r="AS164" s="9"/>
      <c r="AT164" s="38"/>
      <c r="AU164" s="98">
        <f>IF(Bh="nein",ABS(AU162),ABS(AV162))</f>
        <v>0</v>
      </c>
      <c r="AV164" s="9"/>
      <c r="AW164" s="38"/>
      <c r="AX164" s="98">
        <f>IF(Bh="nein",ABS(AX162),ABS(AY162))</f>
        <v>0</v>
      </c>
      <c r="AY164" s="9"/>
      <c r="AZ164" s="38"/>
      <c r="BA164" s="98">
        <f>IF(Bh="nein",ABS(BA162),ABS(BB162))</f>
        <v>0</v>
      </c>
      <c r="BB164" s="9"/>
      <c r="BC164" s="38"/>
      <c r="BD164" s="98">
        <f>IF(Bh="nein",ABS(BD162),ABS(BE162))</f>
        <v>0</v>
      </c>
      <c r="BE164" s="9"/>
      <c r="BF164" s="38"/>
      <c r="BG164" s="98">
        <f>IF(Bh="nein",ABS(BG162),ABS(BH162))</f>
        <v>0</v>
      </c>
      <c r="BH164" s="9"/>
      <c r="BI164" s="38"/>
      <c r="BJ164" s="98">
        <f>IF(Bh="nein",ABS(BJ162),ABS(BK162))</f>
        <v>0</v>
      </c>
      <c r="BK164" s="9"/>
      <c r="BL164" s="38"/>
      <c r="BM164" s="98">
        <f>IF(Bh="nein",ABS(BM162),ABS(BN162))</f>
        <v>0</v>
      </c>
      <c r="BN164" s="9"/>
      <c r="BO164" s="38"/>
      <c r="BP164" s="98">
        <f>IF(Bh="nein",ABS(BP162),ABS(BQ162))</f>
        <v>0</v>
      </c>
      <c r="BQ164" s="9"/>
      <c r="BR164" s="38"/>
      <c r="BS164" s="98">
        <f>IF(Bh="nein",ABS(BS162),ABS(BT162))</f>
        <v>0</v>
      </c>
      <c r="BT164" s="9"/>
      <c r="BU164" s="38"/>
      <c r="BV164" s="98">
        <f>IF(Bh="nein",ABS(BV162),ABS(BW162))</f>
        <v>0</v>
      </c>
      <c r="BW164" s="9"/>
      <c r="BX164" s="38"/>
      <c r="BY164" s="98">
        <f>IF(Bh="nein",ABS(BY162),ABS(BZ162))</f>
        <v>0</v>
      </c>
      <c r="BZ164" s="9"/>
      <c r="CA164" s="38"/>
      <c r="CB164" s="98">
        <f>IF(Bh="nein",ABS(CB162),ABS(CC162))</f>
        <v>0</v>
      </c>
      <c r="CC164" s="9"/>
    </row>
    <row r="165" spans="1:81">
      <c r="A165" s="7"/>
      <c r="B165" s="8"/>
      <c r="C165" s="11" t="s">
        <v>229</v>
      </c>
      <c r="D165" s="3"/>
      <c r="E165" s="6"/>
      <c r="F165" s="55" t="s">
        <v>179</v>
      </c>
      <c r="G165" s="41"/>
      <c r="H165" s="6">
        <f>IF($D163&lt;=nHP,H$82/H_T,0)</f>
        <v>0</v>
      </c>
      <c r="I165" s="3"/>
      <c r="J165" s="41"/>
      <c r="K165" s="6">
        <f>IF($D163&lt;=nHP,K$82/H_T,0)</f>
        <v>0</v>
      </c>
      <c r="L165" s="3"/>
      <c r="M165" s="41"/>
      <c r="N165" s="6">
        <f>IF($D163&lt;=nHP,N$82/H_T,0)</f>
        <v>0</v>
      </c>
      <c r="P165" s="41"/>
      <c r="Q165" s="6">
        <f>IF($D163&lt;=nHP,Q$82/H_T,0)</f>
        <v>0</v>
      </c>
      <c r="S165" s="41"/>
      <c r="T165" s="6">
        <f>IF($D163&lt;=nHP,T$82/H_T,0)</f>
        <v>0</v>
      </c>
      <c r="V165" s="41"/>
      <c r="W165" s="6">
        <f>IF($D163&lt;=nHP,W$82/H_T,0)</f>
        <v>0</v>
      </c>
      <c r="Y165" s="41"/>
      <c r="Z165" s="6">
        <f>IF($D163&lt;=nHP,Z$82/H_T,0)</f>
        <v>0</v>
      </c>
      <c r="AB165" s="41"/>
      <c r="AC165" s="6">
        <f>IF($D163&lt;=nHP,AC$82/H_T,0)</f>
        <v>0</v>
      </c>
      <c r="AE165" s="41"/>
      <c r="AF165" s="6">
        <f>IF($D163&lt;=nHP,AF$82/H_T,0)</f>
        <v>0</v>
      </c>
      <c r="AH165" s="41"/>
      <c r="AI165" s="6">
        <f>IF($D163&lt;=nHP,AI$82/H_T,0)</f>
        <v>0</v>
      </c>
      <c r="AK165" s="41"/>
      <c r="AL165" s="6">
        <f>IF($D163&lt;=nHP,AL$82/H_T,0)</f>
        <v>0</v>
      </c>
      <c r="AN165" s="41"/>
      <c r="AO165" s="6">
        <f>IF($D163&lt;=nHP,AO$82/H_T,0)</f>
        <v>0</v>
      </c>
      <c r="AP165" s="3"/>
      <c r="AQ165" s="41"/>
      <c r="AR165" s="6">
        <f>IF($D163&lt;=nHP,AR$82/H_T,0)</f>
        <v>0</v>
      </c>
      <c r="AS165" s="3"/>
      <c r="AT165" s="41"/>
      <c r="AU165" s="6">
        <f>IF($D163&lt;=nHP,AU$82/H_T,0)</f>
        <v>0</v>
      </c>
      <c r="AW165" s="41"/>
      <c r="AX165" s="6">
        <f>IF($D163&lt;=nHP,AX$82/H_T,0)</f>
        <v>0</v>
      </c>
      <c r="AY165" s="3"/>
      <c r="AZ165" s="41"/>
      <c r="BA165" s="6">
        <f>IF($D163&lt;=nHP,BA$82/H_T,0)</f>
        <v>0</v>
      </c>
      <c r="BB165" s="3"/>
      <c r="BC165" s="41"/>
      <c r="BD165" s="6">
        <f>IF($D163&lt;=nHP,BD$82/H_T,0)</f>
        <v>0</v>
      </c>
      <c r="BE165" s="3"/>
      <c r="BF165" s="41"/>
      <c r="BG165" s="6">
        <f>IF($D163&lt;=nHP,BG$82/H_T,0)</f>
        <v>0</v>
      </c>
      <c r="BH165" s="3"/>
      <c r="BI165" s="41"/>
      <c r="BJ165" s="6">
        <f>IF($D163&lt;=nHP,BJ$82/H_T,0)</f>
        <v>0</v>
      </c>
      <c r="BK165" s="3"/>
      <c r="BL165" s="41"/>
      <c r="BM165" s="6">
        <f>IF($D163&lt;=nHP,BM$82/H_T,0)</f>
        <v>0</v>
      </c>
      <c r="BN165" s="3"/>
      <c r="BO165" s="41"/>
      <c r="BP165" s="6">
        <f>IF($D163&lt;=nHP,BP$82/H_T,0)</f>
        <v>0</v>
      </c>
      <c r="BQ165" s="3"/>
      <c r="BR165" s="41"/>
      <c r="BS165" s="6">
        <f>IF($D163&lt;=nHP,BS$82/H_T,0)</f>
        <v>0</v>
      </c>
      <c r="BT165" s="3"/>
      <c r="BU165" s="41"/>
      <c r="BV165" s="6">
        <f>IF($D163&lt;=nHP,BV$82/H_T,0)</f>
        <v>0</v>
      </c>
      <c r="BW165" s="3"/>
      <c r="BX165" s="41"/>
      <c r="BY165" s="6">
        <f>IF($D163&lt;=nHP,BY$82/H_T,0)</f>
        <v>0</v>
      </c>
      <c r="BZ165" s="3"/>
      <c r="CA165" s="41"/>
      <c r="CB165" s="6">
        <f>IF($D163&lt;=nHP,CB$82/H_T,0)</f>
        <v>0</v>
      </c>
      <c r="CC165" s="3"/>
    </row>
    <row r="166" spans="1:81">
      <c r="A166" s="41" t="s">
        <v>223</v>
      </c>
      <c r="B166" s="6" t="str">
        <f>IF(D169="","",IF(ABS(H169)=Bemessung!$C$26,ABS(Daten!H164),IF(ABS(Daten!K169)=Bemessung!$C$26,ABS(Daten!K164),IF(ABS(Daten!N169)=Bemessung!$C$26,ABS(Daten!N164),IF(ABS(Daten!Q169)=Bemessung!$C$26,ABS(Daten!Q164),IF(ABS(Daten!T169)=Bemessung!$C$26,ABS(Daten!T164),IF(ABS(Daten!W169)=Bemessung!$C$26,ABS(Daten!W164),IF(ABS(Daten!Z169)=Bemessung!$C$26,ABS(Daten!Z164),IF(ABS(Daten!AC169)=Bemessung!$C$26,ABS(Daten!AC164),IF(ABS(Daten!AF169)=Bemessung!$C$26,ABS(Daten!AF164),IF(ABS(Daten!AI169)=Bemessung!$C$26,ABS(Daten!AI164),IF(ABS(Daten!AL169)=Bemessung!$C$26,ABS(Daten!AL164),IF(ABS(Daten!AO169)=Bemessung!$C$26,ABS(Daten!AO164),IF(ABS(Daten!AR169)=Bemessung!$C$26,ABS(Daten!AR164),IF(ABS(Daten!AU169)=Bemessung!$C$26,ABS(Daten!AU164),IF(ABS(Daten!AX169)=Bemessung!$C$26,ABS(Daten!AX164),IF(ABS(Daten!BA169)=Bemessung!$C$26,ABS(Daten!BA164),IF(ABS(Daten!BD169)=Bemessung!$C$26,ABS(Daten!BD164),IF(ABS(Daten!BG169)=Bemessung!$C$26,ABS(Daten!BG164),IF(ABS(Daten!BJ169)=Bemessung!$C$26,ABS(Daten!BJ164),IF(ABS(Daten!BM169)=Bemessung!$C$26,ABS(Daten!BM164),IF(ABS(Daten!BP169)=Bemessung!$C$26,ABS(Daten!BP164),IF(ABS(Daten!BS169)=Bemessung!$C$26,ABS(Daten!BS164),IF(ABS(Daten!BV169)=Bemessung!$C$26,ABS(Daten!BV164),IF(ABS(Daten!BY169)=Bemessung!$C$26,ABS(Daten!BY164),IF(ABS(Daten!CB169)=Bemessung!$C$26,ABS(Daten!CB164),""))))))))))))))))))))))))))</f>
        <v/>
      </c>
      <c r="C166" s="65" t="str">
        <f>IF(D169="","",IF(ABS(H169)=Bemessung!$C$26,1,IF(ABS(Daten!K169)=Bemessung!$C$26,2,IF(ABS(Daten!N169)=Bemessung!$C$26,3,IF(ABS(Daten!Q169)=Bemessung!$C$26,4,IF(ABS(Daten!T169)=Bemessung!$C$26,5,IF(ABS(Daten!W169)=Bemessung!$C$26,6,IF(ABS(Daten!Z169)=Bemessung!$C$26,7,IF(ABS(Daten!AC169)=Bemessung!$C$26,8,IF(ABS(Daten!AF169)=Bemessung!$C$26,9,IF(ABS(Daten!AI169)=Bemessung!$C$26,10,IF(ABS(Daten!AL169)=Bemessung!$C$26,11,IF(ABS(Daten!AO169)=Bemessung!$C$26,12,IF(ABS(Daten!AR169)=Bemessung!$C$26,13,IF(ABS(Daten!AU169)=Bemessung!$C$26,14,IF(ABS(Daten!AX169)=Bemessung!$C$26,15,IF(ABS(Daten!BA169)=Bemessung!$C$26,16,IF(ABS(Daten!BD169)=Bemessung!$C$26,17,IF(ABS(Daten!BG169)=Bemessung!$C$26,18,IF(ABS(Daten!BJ169)=Bemessung!$C$26,19,IF(ABS(Daten!BM169)=Bemessung!$C$26,20,IF(ABS(Daten!BP169)=Bemessung!$C$26,21,IF(ABS(Daten!BS169)=Bemessung!$C$26,22,IF(ABS(Daten!BV169)=Bemessung!$C$26,23,IF(ABS(Daten!BY169)=Bemessung!$C$26,24,IF(ABS(Daten!CB169)=Bemessung!$C$26,25,""))))))))))))))))))))))))))</f>
        <v/>
      </c>
      <c r="D166" s="3" t="s">
        <v>103</v>
      </c>
      <c r="E166" s="6">
        <f>E164-$J$27</f>
        <v>0</v>
      </c>
      <c r="F166" s="55" t="s">
        <v>101</v>
      </c>
      <c r="G166" s="41">
        <v>0</v>
      </c>
      <c r="H166" s="6">
        <f>IF(H$82&gt;0,I166,G166)</f>
        <v>0</v>
      </c>
      <c r="I166" s="6">
        <f>IF(E164=0,0,IF(I$81=L_T,0,4*I$83/H$80))</f>
        <v>0</v>
      </c>
      <c r="J166" s="56">
        <f>IF($E164=0,0,IF(J$81=L_T,0,-(4*J$83/K$80+2*L$83/K$80)))</f>
        <v>0</v>
      </c>
      <c r="K166" s="6">
        <f>IF(K$82&gt;0,L166,J166)</f>
        <v>0</v>
      </c>
      <c r="L166" s="6">
        <f>IF($E164=0,0,IF(L$81=L_T,0,2*J$83/K$80+4*L$83/K$80))</f>
        <v>0</v>
      </c>
      <c r="M166" s="56">
        <f>IF($E164=0,0,IF(M$81=L_T,0,-(4*M$83/N$80+2*O$83/N$80)))</f>
        <v>0</v>
      </c>
      <c r="N166" s="6">
        <f>IF(N$82&gt;0,O166,M166)</f>
        <v>0</v>
      </c>
      <c r="O166" s="6">
        <f>IF($E164=0,0,IF(O$81=L_T,0,2*M$83/N$80+4*O$83/N$80))</f>
        <v>0</v>
      </c>
      <c r="P166" s="56">
        <f>IF($E164=0,0,IF(P$81=L_T,0,-(4*P$83/Q$80+2*R$83/Q$80)))</f>
        <v>0</v>
      </c>
      <c r="Q166" s="6">
        <f>IF(Q$82&gt;0,R166,P166)</f>
        <v>0</v>
      </c>
      <c r="R166" s="6">
        <f>IF($E164=0,0,IF(R$81=L_T,0,2*P$83/Q$80+4*R$83/Q$80))</f>
        <v>0</v>
      </c>
      <c r="S166" s="56">
        <f>IF($E164=0,0,IF(S$81=L_T,0,-(4*S$83/T$80+2*U$83/T$80)))</f>
        <v>0</v>
      </c>
      <c r="T166" s="6">
        <f>IF(T$82&gt;0,U166,S166)</f>
        <v>0</v>
      </c>
      <c r="U166" s="6">
        <f>IF($E164=0,0,IF(U$81=L_T,0,2*S$83/T$80+4*U$83/T$80))</f>
        <v>0</v>
      </c>
      <c r="V166" s="56">
        <f>IF($E164=0,0,IF(V$81=L_T,0,-(4*V$83/W$80+2*X$83/W$80)))</f>
        <v>0</v>
      </c>
      <c r="W166" s="6">
        <f>IF(W$82&gt;0,X166,V166)</f>
        <v>0</v>
      </c>
      <c r="X166" s="6">
        <f>IF($E164=0,0,IF(X$81=L_T,0,2*V$83/W$80+4*X$83/W$80))</f>
        <v>0</v>
      </c>
      <c r="Y166" s="56">
        <f>IF($E164=0,0,IF(Y$81=L_T,0,-(4*Y$83/Z$80+2*AA$83/Z$80)))</f>
        <v>0</v>
      </c>
      <c r="Z166" s="6">
        <f>IF(Z$82&gt;0,AA166,Y166)</f>
        <v>0</v>
      </c>
      <c r="AA166" s="6">
        <f>IF($E164=0,0,IF(AA$81=L_T,0,2*Y$83/Z$80+4*AA$83/Z$80))</f>
        <v>0</v>
      </c>
      <c r="AB166" s="56">
        <f>IF($E164=0,0,IF(AB$81=L_T,0,-(4*AB$83/AC$80+2*AD$83/AC$80)))</f>
        <v>0</v>
      </c>
      <c r="AC166" s="6">
        <f>IF(AC$82&gt;0,AD166,AB166)</f>
        <v>0</v>
      </c>
      <c r="AD166" s="6">
        <f>IF($E164=0,0,IF(AD$81=L_T,0,2*AB$83/AC$80+4*AD$83/AC$80))</f>
        <v>0</v>
      </c>
      <c r="AE166" s="56">
        <f>IF($E164=0,0,IF(AE$81=L_T,0,-(4*AE$83/AF$80+2*AG$83/AF$80)))</f>
        <v>0</v>
      </c>
      <c r="AF166" s="6">
        <f>IF(AF$82&gt;0,AG166,AE166)</f>
        <v>0</v>
      </c>
      <c r="AG166" s="6">
        <f>IF($E164=0,0,IF(AG$81=L_T,0,2*AE$83/AF$80+4*AG$83/AF$80))</f>
        <v>0</v>
      </c>
      <c r="AH166" s="56">
        <f>IF($E164=0,0,IF(AH$81=L_T,0,-(4*AH$83/AI$80+2*AJ$83/AI$80)))</f>
        <v>0</v>
      </c>
      <c r="AI166" s="6">
        <f>IF(AI$82&gt;0,AJ166,AH166)</f>
        <v>0</v>
      </c>
      <c r="AJ166" s="6">
        <f>IF($E164=0,0,IF(AJ$81=L_T,0,2*AH$83/AI$80+4*AJ$83/AI$80))</f>
        <v>0</v>
      </c>
      <c r="AK166" s="56">
        <f>IF($E164=0,0,IF(AK$81=L_T,0,-(4*AK$83/AL$80+2*AM$83/AL$80)))</f>
        <v>0</v>
      </c>
      <c r="AL166" s="6">
        <f>IF(AL$82&gt;0,AM166,AK166)</f>
        <v>0</v>
      </c>
      <c r="AM166" s="6">
        <f>IF($E164=0,0,IF(AM$81=L_T,0,2*AK$83/AL$80+4*AM$83/AL$80))</f>
        <v>0</v>
      </c>
      <c r="AN166" s="56">
        <f>IF($E164=0,0,IF(AN$81=L_T,0,-(4*AN$83/AO$80+2*AP$83/AO$80)))</f>
        <v>0</v>
      </c>
      <c r="AO166" s="6">
        <f>IF(AO$82&gt;0,AP166,AN166)</f>
        <v>0</v>
      </c>
      <c r="AP166" s="6">
        <f>IF($E164=0,0,IF(AP$81=L_T,0,2*AN$83/AO$80+4*AP$83/AO$80))</f>
        <v>0</v>
      </c>
      <c r="AQ166" s="56">
        <f>IF($E164=0,0,IF(AQ$81=L_T,0,-(4*AQ$83/AR$80+2*AS$83/AR$80)))</f>
        <v>0</v>
      </c>
      <c r="AR166" s="6">
        <f>IF(AR$82&gt;0,AS166,AQ166)</f>
        <v>0</v>
      </c>
      <c r="AS166" s="6">
        <f>IF($E164=0,0,IF(AS$81=L_T,0,2*AQ$83/AR$80+4*AS$83/AR$80))</f>
        <v>0</v>
      </c>
      <c r="AT166" s="56">
        <f>IF($E164=0,0,IF(AT$81=L_T,0,-(4*AT$83/AU$80+2*AV$83/AU$80)))</f>
        <v>0</v>
      </c>
      <c r="AU166" s="6">
        <f>IF(AU$82&gt;0,AV166,AT166)</f>
        <v>0</v>
      </c>
      <c r="AV166" s="6">
        <f>IF($E164=0,0,IF(AV$81=L_T,0,2*AT$83/AU$80+4*AV$83/AU$80))</f>
        <v>0</v>
      </c>
      <c r="AW166" s="56">
        <f>IF($E164=0,0,IF(AW$81=L_T,0,-(4*AW$83/AX$80+2*AY$83/AX$80)))</f>
        <v>0</v>
      </c>
      <c r="AX166" s="6">
        <f>IF(AX$82&gt;0,AY166,AW166)</f>
        <v>0</v>
      </c>
      <c r="AY166" s="6">
        <f>IF($E164=0,0,IF(AY$81=L_T,0,2*AW$83/AX$80+4*AY$83/AX$80))</f>
        <v>0</v>
      </c>
      <c r="AZ166" s="56">
        <f>IF($E164=0,0,IF(AZ$81=L_T,0,-(4*AZ$83/BA$80+2*BB$83/BA$80)))</f>
        <v>0</v>
      </c>
      <c r="BA166" s="6">
        <f>IF(BA$82&gt;0,BB166,AZ166)</f>
        <v>0</v>
      </c>
      <c r="BB166" s="6">
        <f>IF($E164=0,0,IF(BB$81=L_T,0,2*AZ$83/BA$80+4*BB$83/BA$80))</f>
        <v>0</v>
      </c>
      <c r="BC166" s="56">
        <f>IF($E164=0,0,IF(BC$81=L_T,0,-(4*BC$83/BD$80+2*BE$83/BD$80)))</f>
        <v>0</v>
      </c>
      <c r="BD166" s="6">
        <f>IF(BD$82&gt;0,BE166,BC166)</f>
        <v>0</v>
      </c>
      <c r="BE166" s="6">
        <f>IF($E164=0,0,IF(BE$81=L_T,0,2*BC$83/BD$80+4*BE$83/BD$80))</f>
        <v>0</v>
      </c>
      <c r="BF166" s="56">
        <f>IF($E164=0,0,IF(BF$81=L_T,0,-(4*BF$83/BG$80+2*BH$83/BG$80)))</f>
        <v>0</v>
      </c>
      <c r="BG166" s="6">
        <f>IF(BG$82&gt;0,BH166,BF166)</f>
        <v>0</v>
      </c>
      <c r="BH166" s="6">
        <f>IF($E164=0,0,IF(BH$81=L_T,0,2*BF$83/BG$80+4*BH$83/BG$80))</f>
        <v>0</v>
      </c>
      <c r="BI166" s="56">
        <f>IF($E164=0,0,IF(BI$81=L_T,0,-(4*BI$83/BJ$80+2*BK$83/BJ$80)))</f>
        <v>0</v>
      </c>
      <c r="BJ166" s="6">
        <f>IF(BJ$82&gt;0,BK166,BI166)</f>
        <v>0</v>
      </c>
      <c r="BK166" s="6">
        <f>IF($E164=0,0,IF(BK$81=L_T,0,2*BI$83/BJ$80+4*BK$83/BJ$80))</f>
        <v>0</v>
      </c>
      <c r="BL166" s="56">
        <f>IF($E164=0,0,IF(BL$81=L_T,0,-(4*BL$83/BM$80+2*BN$83/BM$80)))</f>
        <v>0</v>
      </c>
      <c r="BM166" s="6">
        <f>IF(BM$82&gt;0,BN166,BL166)</f>
        <v>0</v>
      </c>
      <c r="BN166" s="6">
        <f>IF($E164=0,0,IF(BN$81=L_T,0,2*BL$83/BM$80+4*BN$83/BM$80))</f>
        <v>0</v>
      </c>
      <c r="BO166" s="56">
        <f>IF($E164=0,0,IF(BO$81=L_T,0,-(4*BO$83/BP$80+2*BQ$83/BP$80)))</f>
        <v>0</v>
      </c>
      <c r="BP166" s="6">
        <f>IF(BP$82&gt;0,BQ166,BO166)</f>
        <v>0</v>
      </c>
      <c r="BQ166" s="6">
        <f>IF($E164=0,0,IF(BQ$81=L_T,0,2*BO$83/BP$80+4*BQ$83/BP$80))</f>
        <v>0</v>
      </c>
      <c r="BR166" s="56">
        <f>IF($E164=0,0,IF(BR$81=L_T,0,-(4*BR$83/BS$80+2*BT$83/BS$80)))</f>
        <v>0</v>
      </c>
      <c r="BS166" s="6">
        <f>IF(BS$82&gt;0,BT166,BR166)</f>
        <v>0</v>
      </c>
      <c r="BT166" s="6">
        <f>IF($E164=0,0,IF(BT$81=L_T,0,2*BR$83/BS$80+4*BT$83/BS$80))</f>
        <v>0</v>
      </c>
      <c r="BU166" s="56">
        <f>IF($E164=0,0,IF(BU$81=L_T,0,-(4*BU$83/BV$80+2*BW$83/BV$80)))</f>
        <v>0</v>
      </c>
      <c r="BV166" s="6">
        <f>IF(BV$82&gt;0,BW166,BU166)</f>
        <v>0</v>
      </c>
      <c r="BW166" s="6">
        <f>IF($E164=0,0,IF(BW$81=L_T,0,2*BU$83/BV$80+4*BW$83/BV$80))</f>
        <v>0</v>
      </c>
      <c r="BX166" s="56">
        <f>IF($E164=0,0,IF(BX$81=L_T,0,-(4*BX$83/BY$80+2*BZ$83/BY$80)))</f>
        <v>0</v>
      </c>
      <c r="BY166" s="6">
        <f>IF(BY$82&gt;0,BZ166,BX166)</f>
        <v>0</v>
      </c>
      <c r="BZ166" s="6">
        <f>IF($E164=0,0,IF(BZ$81=L_T,0,2*BX$83/BY$80+4*BZ$83/BY$80))</f>
        <v>0</v>
      </c>
      <c r="CA166" s="56">
        <f>IF($E164=0,0,IF(CA$81=L_T,0,-(4*CA$83/CB$80+2*CC$83/CB$80)))</f>
        <v>0</v>
      </c>
      <c r="CB166" s="6">
        <f>IF(CB$82&gt;0,CC166,CA166)</f>
        <v>0</v>
      </c>
      <c r="CC166" s="6">
        <f>IF($E164=0,0,IF(CC$81=L_T,0,2*CA$83/CB$80+4*CC$83/CB$80))</f>
        <v>0</v>
      </c>
    </row>
    <row r="167" spans="1:81">
      <c r="A167" s="41" t="s">
        <v>224</v>
      </c>
      <c r="B167" s="6" t="str">
        <f>IF(D169="","",IF(ABS(H169)=Bemessung!$C$26,ABS(Daten!H166),IF(ABS(Daten!K169)=Bemessung!$C$26,ABS(Daten!K166),IF(ABS(Daten!N169)=Bemessung!$C$26,ABS(Daten!N166),IF(ABS(Daten!Q169)=Bemessung!$C$26,ABS(Daten!Q166),IF(ABS(Daten!T169)=Bemessung!$C$26,ABS(Daten!T166),IF(ABS(Daten!W169)=Bemessung!$C$26,ABS(Daten!W166),IF(ABS(Daten!Z169)=Bemessung!$C$26,ABS(Daten!Z166),IF(ABS(Daten!AC169)=Bemessung!$C$26,ABS(Daten!AC166),IF(ABS(Daten!AF169)=Bemessung!$C$26,ABS(Daten!AF166),IF(ABS(Daten!AI169)=Bemessung!$C$26,ABS(Daten!AI166),IF(ABS(Daten!AL169)=Bemessung!$C$26,ABS(Daten!AL166),IF(ABS(Daten!AO169)=Bemessung!$C$26,ABS(Daten!AO166),IF(ABS(Daten!AR169)=Bemessung!$C$26,ABS(Daten!AR166),IF(ABS(Daten!AU169)=Bemessung!$C$26,ABS(Daten!AU166),IF(ABS(Daten!AX169)=Bemessung!$C$26,ABS(Daten!AX166),IF(ABS(Daten!BA169)=Bemessung!$C$26,ABS(Daten!BA166),IF(ABS(Daten!BD169)=Bemessung!$C$26,ABS(Daten!BD166),IF(ABS(Daten!BG169)=Bemessung!$C$26,ABS(Daten!BG166),IF(ABS(Daten!BJ169)=Bemessung!$C$26,ABS(Daten!BJ166),IF(ABS(Daten!BM169)=Bemessung!$C$26,ABS(Daten!BM166),IF(ABS(Daten!BP169)=Bemessung!$C$26,ABS(Daten!BP166),IF(ABS(Daten!BS169)=Bemessung!$C$26,ABS(Daten!BS166),IF(ABS(Daten!BV169)=Bemessung!$C$26,ABS(Daten!BV166),IF(ABS(Daten!BY169)=Bemessung!$C$26,ABS(Daten!BY166),IF(ABS(Daten!CB169)=Bemessung!$C$26,ABS(Daten!CB166),""))))))))))))))))))))))))))</f>
        <v/>
      </c>
      <c r="C167" s="28"/>
      <c r="D167" s="3"/>
      <c r="E167" s="6"/>
      <c r="F167" s="55" t="s">
        <v>180</v>
      </c>
      <c r="G167" s="41"/>
      <c r="H167" s="6">
        <f>IF(Bh="nein",ABS(H163),ABS(I163))</f>
        <v>0</v>
      </c>
      <c r="I167" s="6"/>
      <c r="J167" s="56"/>
      <c r="K167" s="6">
        <f>IF(Bh="nein",ABS(K163),ABS(L163))</f>
        <v>0</v>
      </c>
      <c r="L167" s="6"/>
      <c r="M167" s="56"/>
      <c r="N167" s="6">
        <f>IF(Bh="nein",ABS(N163),ABS(O163))</f>
        <v>0</v>
      </c>
      <c r="O167" s="6"/>
      <c r="P167" s="56"/>
      <c r="Q167" s="6">
        <f>IF(Bh="nein",ABS(Q163),ABS(R163))</f>
        <v>0</v>
      </c>
      <c r="R167" s="6"/>
      <c r="S167" s="56"/>
      <c r="T167" s="6">
        <f>IF(Bh="nein",ABS(T163),ABS(U163))</f>
        <v>0</v>
      </c>
      <c r="U167" s="6"/>
      <c r="V167" s="56"/>
      <c r="W167" s="6">
        <f>IF(Bh="nein",ABS(W163),ABS(X163))</f>
        <v>0</v>
      </c>
      <c r="X167" s="6"/>
      <c r="Y167" s="56"/>
      <c r="Z167" s="6">
        <f>IF(Bh="nein",ABS(Z163),ABS(AA163))</f>
        <v>0</v>
      </c>
      <c r="AA167" s="6"/>
      <c r="AB167" s="56"/>
      <c r="AC167" s="6">
        <f>IF(Bh="nein",ABS(AC163),ABS(AD163))</f>
        <v>0</v>
      </c>
      <c r="AD167" s="6"/>
      <c r="AE167" s="56"/>
      <c r="AF167" s="6">
        <f>IF(Bh="nein",ABS(AF163),ABS(AG163))</f>
        <v>0</v>
      </c>
      <c r="AG167" s="6"/>
      <c r="AH167" s="56"/>
      <c r="AI167" s="6">
        <f>IF(Bh="nein",ABS(AI163),ABS(AJ163))</f>
        <v>0</v>
      </c>
      <c r="AJ167" s="6"/>
      <c r="AK167" s="56"/>
      <c r="AL167" s="6">
        <f>IF(Bh="nein",ABS(AL163),ABS(AM163))</f>
        <v>0</v>
      </c>
      <c r="AM167" s="6"/>
      <c r="AN167" s="56"/>
      <c r="AO167" s="6">
        <f>IF(Bh="nein",ABS(AO163),ABS(AP163))</f>
        <v>0</v>
      </c>
      <c r="AP167" s="6"/>
      <c r="AQ167" s="56"/>
      <c r="AR167" s="6">
        <f>IF(Bh="nein",ABS(AR163),ABS(AS163))</f>
        <v>0</v>
      </c>
      <c r="AS167" s="6"/>
      <c r="AT167" s="56"/>
      <c r="AU167" s="6">
        <f>IF(Bh="nein",ABS(AU163),ABS(AV163))</f>
        <v>0</v>
      </c>
      <c r="AV167" s="6"/>
      <c r="AW167" s="56"/>
      <c r="AX167" s="6">
        <f>IF(Bh="nein",ABS(AX163),ABS(AY163))</f>
        <v>0</v>
      </c>
      <c r="AY167" s="6"/>
      <c r="AZ167" s="56"/>
      <c r="BA167" s="6">
        <f>IF(Bh="nein",ABS(BA163),ABS(BB163))</f>
        <v>0</v>
      </c>
      <c r="BB167" s="6"/>
      <c r="BC167" s="56"/>
      <c r="BD167" s="6">
        <f>IF(Bh="nein",ABS(BD163),ABS(BE163))</f>
        <v>0</v>
      </c>
      <c r="BE167" s="6"/>
      <c r="BF167" s="56"/>
      <c r="BG167" s="6">
        <f>IF(Bh="nein",ABS(BG163),ABS(BH163))</f>
        <v>0</v>
      </c>
      <c r="BH167" s="6"/>
      <c r="BI167" s="56"/>
      <c r="BJ167" s="6">
        <f>IF(Bh="nein",ABS(BJ163),ABS(BK163))</f>
        <v>0</v>
      </c>
      <c r="BK167" s="6"/>
      <c r="BL167" s="56"/>
      <c r="BM167" s="6">
        <f>IF(Bh="nein",ABS(BM163),ABS(BN163))</f>
        <v>0</v>
      </c>
      <c r="BN167" s="6"/>
      <c r="BO167" s="56"/>
      <c r="BP167" s="6">
        <f>IF(Bh="nein",ABS(BP163),ABS(BQ163))</f>
        <v>0</v>
      </c>
      <c r="BQ167" s="6"/>
      <c r="BR167" s="56"/>
      <c r="BS167" s="6">
        <f>IF(Bh="nein",ABS(BS163),ABS(BT163))</f>
        <v>0</v>
      </c>
      <c r="BT167" s="6"/>
      <c r="BU167" s="56"/>
      <c r="BV167" s="6">
        <f>IF(Bh="nein",ABS(BV163),ABS(BW163))</f>
        <v>0</v>
      </c>
      <c r="BW167" s="6"/>
      <c r="BX167" s="56"/>
      <c r="BY167" s="6">
        <f>IF(Bh="nein",ABS(BY163),ABS(BZ163))</f>
        <v>0</v>
      </c>
      <c r="BZ167" s="6"/>
      <c r="CA167" s="56"/>
      <c r="CB167" s="6">
        <f>IF(Bh="nein",ABS(CB163),ABS(CC163))</f>
        <v>0</v>
      </c>
      <c r="CC167" s="6"/>
    </row>
    <row r="168" spans="1:81">
      <c r="A168" s="41" t="s">
        <v>225</v>
      </c>
      <c r="B168" s="6" t="str">
        <f>IF(D169="","",IF(ABS(H169)=Bemessung!$C$26,ABS(Daten!H165),IF(ABS(Daten!K169)=Bemessung!$C$26,ABS(Daten!K165),IF(ABS(Daten!N169)=Bemessung!$C$26,ABS(Daten!N165),IF(ABS(Daten!Q169)=Bemessung!$C$26,ABS(Daten!Q165),IF(ABS(Daten!T169)=Bemessung!$C$26,ABS(Daten!T165),IF(ABS(Daten!W169)=Bemessung!$C$26,ABS(Daten!W165),IF(ABS(Daten!Z169)=Bemessung!$C$26,ABS(Daten!Z165),IF(ABS(Daten!AC169)=Bemessung!$C$26,ABS(Daten!AC165),IF(ABS(Daten!AF169)=Bemessung!$C$26,ABS(Daten!AF165),IF(ABS(Daten!AI169)=Bemessung!$C$26,ABS(Daten!AI165),IF(ABS(Daten!AL169)=Bemessung!$C$26,ABS(Daten!AL165),IF(ABS(Daten!AO169)=Bemessung!$C$26,ABS(Daten!AO165),IF(ABS(Daten!AR169)=Bemessung!$C$26,ABS(Daten!AR165),IF(ABS(Daten!AU169)=Bemessung!$C$26,ABS(Daten!AU165),IF(ABS(Daten!AX169)=Bemessung!$C$26,ABS(Daten!AX165),IF(ABS(Daten!BA169)=Bemessung!$C$26,ABS(Daten!BA165),IF(ABS(Daten!BD169)=Bemessung!$C$26,ABS(Daten!BD165),IF(ABS(Daten!BG169)=Bemessung!$C$26,ABS(Daten!BG165),IF(ABS(Daten!BJ169)=Bemessung!$C$26,ABS(Daten!BJ165),IF(ABS(Daten!BM169)=Bemessung!$C$26,ABS(Daten!BM165),IF(ABS(Daten!BP169)=Bemessung!$C$26,ABS(Daten!BP165),IF(ABS(Daten!BS169)=Bemessung!$C$26,ABS(Daten!BS165),IF(ABS(Daten!BV169)=Bemessung!$C$26,ABS(Daten!BV165),IF(ABS(Daten!BY169)=Bemessung!$C$26,ABS(Daten!BY165),IF(ABS(Daten!CB169)=Bemessung!$C$26,ABS(Daten!CB165),""))))))))))))))))))))))))))</f>
        <v/>
      </c>
      <c r="C168" s="28"/>
      <c r="D168" s="3"/>
      <c r="E168" s="6"/>
      <c r="F168" s="57" t="s">
        <v>181</v>
      </c>
      <c r="G168" s="34"/>
      <c r="H168" s="19">
        <f>IF($D163&lt;=nHP,H$82/H_T,0)</f>
        <v>0</v>
      </c>
      <c r="I168" s="26"/>
      <c r="J168" s="34"/>
      <c r="K168" s="19">
        <f>IF($D163&lt;=nHP,K$82/H_T,0)</f>
        <v>0</v>
      </c>
      <c r="L168" s="26"/>
      <c r="M168" s="34"/>
      <c r="N168" s="19">
        <f>IF($D163&lt;=nHP,N$82/H_T,0)</f>
        <v>0</v>
      </c>
      <c r="O168" s="26"/>
      <c r="P168" s="34"/>
      <c r="Q168" s="19">
        <f>IF($D163&lt;=nHP,Q$82/H_T,0)</f>
        <v>0</v>
      </c>
      <c r="R168" s="26"/>
      <c r="S168" s="34"/>
      <c r="T168" s="19">
        <f>IF($D163&lt;=nHP,T$82/H_T,0)</f>
        <v>0</v>
      </c>
      <c r="U168" s="26"/>
      <c r="V168" s="34"/>
      <c r="W168" s="19">
        <f>IF($D163&lt;=nHP,W$82/H_T,0)</f>
        <v>0</v>
      </c>
      <c r="X168" s="26"/>
      <c r="Y168" s="34"/>
      <c r="Z168" s="19">
        <f>IF($D163&lt;=nHP,Z$82/H_T,0)</f>
        <v>0</v>
      </c>
      <c r="AA168" s="26"/>
      <c r="AB168" s="34"/>
      <c r="AC168" s="19">
        <f>IF($D163&lt;=nHP,AC$82/H_T,0)</f>
        <v>0</v>
      </c>
      <c r="AD168" s="26"/>
      <c r="AE168" s="34"/>
      <c r="AF168" s="19">
        <f>IF($D163&lt;=nHP,AF$82/H_T,0)</f>
        <v>0</v>
      </c>
      <c r="AG168" s="26"/>
      <c r="AH168" s="34"/>
      <c r="AI168" s="19">
        <f>IF($D163&lt;=nHP,AI$82/H_T,0)</f>
        <v>0</v>
      </c>
      <c r="AJ168" s="26"/>
      <c r="AK168" s="34"/>
      <c r="AL168" s="19">
        <f>IF($D163&lt;=nHP,AL$82/H_T,0)</f>
        <v>0</v>
      </c>
      <c r="AM168" s="26"/>
      <c r="AN168" s="34"/>
      <c r="AO168" s="19">
        <f>IF($D163&lt;=nHP,AO$82/H_T,0)</f>
        <v>0</v>
      </c>
      <c r="AP168" s="26"/>
      <c r="AQ168" s="34"/>
      <c r="AR168" s="19">
        <f>IF($D163&lt;=nHP,AR$82/H_T,0)</f>
        <v>0</v>
      </c>
      <c r="AS168" s="26"/>
      <c r="AT168" s="34"/>
      <c r="AU168" s="19">
        <f>IF($D163&lt;=nHP,AU$82/H_T,0)</f>
        <v>0</v>
      </c>
      <c r="AV168" s="26"/>
      <c r="AW168" s="34"/>
      <c r="AX168" s="19">
        <f>IF($D163&lt;=nHP,AX$82/H_T,0)</f>
        <v>0</v>
      </c>
      <c r="AY168" s="26"/>
      <c r="AZ168" s="34"/>
      <c r="BA168" s="19">
        <f>IF($D163&lt;=nHP,BA$82/H_T,0)</f>
        <v>0</v>
      </c>
      <c r="BB168" s="26"/>
      <c r="BC168" s="34"/>
      <c r="BD168" s="19">
        <f>IF($D163&lt;=nHP,BD$82/H_T,0)</f>
        <v>0</v>
      </c>
      <c r="BE168" s="26"/>
      <c r="BF168" s="34"/>
      <c r="BG168" s="19">
        <f>IF($D163&lt;=nHP,BG$82/H_T,0)</f>
        <v>0</v>
      </c>
      <c r="BH168" s="26"/>
      <c r="BI168" s="34"/>
      <c r="BJ168" s="19">
        <f>IF($D163&lt;=nHP,BJ$82/H_T,0)</f>
        <v>0</v>
      </c>
      <c r="BK168" s="26"/>
      <c r="BL168" s="34"/>
      <c r="BM168" s="19">
        <f>IF($D163&lt;=nHP,BM$82/H_T,0)</f>
        <v>0</v>
      </c>
      <c r="BN168" s="26"/>
      <c r="BO168" s="34"/>
      <c r="BP168" s="19">
        <f>IF($D163&lt;=nHP,BP$82/H_T,0)</f>
        <v>0</v>
      </c>
      <c r="BQ168" s="26"/>
      <c r="BR168" s="34"/>
      <c r="BS168" s="19">
        <f>IF($D163&lt;=nHP,BS$82/H_T,0)</f>
        <v>0</v>
      </c>
      <c r="BT168" s="26"/>
      <c r="BU168" s="34"/>
      <c r="BV168" s="19">
        <f>IF($D163&lt;=nHP,BV$82/H_T,0)</f>
        <v>0</v>
      </c>
      <c r="BW168" s="26"/>
      <c r="BX168" s="34"/>
      <c r="BY168" s="19">
        <f>IF($D163&lt;=nHP,BY$82/H_T,0)</f>
        <v>0</v>
      </c>
      <c r="BZ168" s="26"/>
      <c r="CA168" s="34"/>
      <c r="CB168" s="19">
        <f>IF($D163&lt;=nHP,CB$82/H_T,0)</f>
        <v>0</v>
      </c>
      <c r="CC168" s="26"/>
    </row>
    <row r="169" spans="1:81">
      <c r="A169" s="41"/>
      <c r="C169" s="28"/>
      <c r="D169" s="58" t="str">
        <f>IF(OR(ABS(H169)=Bemessung!$C$26,ABS(K169)=Bemessung!$C$26,ABS(N169)=Bemessung!$C$26,ABS(Daten!Q169)=Bemessung!$C$26,ABS(Daten!T169)=Bemessung!$C$26,ABS(Daten!W169)=Bemessung!$C$26,ABS(Daten!Z169)=Bemessung!$C$26,ABS(Daten!AC169)=Bemessung!$C$26,ABS(Daten!AF169)=Bemessung!$C$26,ABS(Daten!AI169)=Bemessung!$C$26,ABS(Daten!AL169)=Bemessung!$C$26,ABS(Daten!AO169)=Bemessung!$C$26,ABS(Daten!AR169)=Bemessung!$C$26,ABS(Daten!AU169)=Bemessung!$C$26,ABS(Daten!AX169)=Bemessung!$C$26,ABS(Daten!BA169)=Bemessung!$C$26,ABS(Daten!BD169)=Bemessung!$C$26,ABS(Daten!BG169)=Bemessung!$C$26,ABS(Daten!BJ169)=Bemessung!$C$26,ABS(Daten!BM169)=Bemessung!$C$26,ABS(Daten!BP169)=Bemessung!$C$26,ABS(Daten!BS169)=Bemessung!$C$26,ABS(Daten!BV169)=Bemessung!$C$26,ABS(Daten!BY169)=Bemessung!$C$26,ABS(Daten!CB169)=Bemessung!$C$26),D163,"")</f>
        <v/>
      </c>
      <c r="E169" s="6"/>
      <c r="F169" s="57" t="s">
        <v>182</v>
      </c>
      <c r="G169" s="34"/>
      <c r="H169" s="19">
        <f>IF(H$82&gt;0,SQRT((H164+I166)^2+H165^2),-SQRT((H164+G166)^2+H165^2))</f>
        <v>0</v>
      </c>
      <c r="I169" s="26"/>
      <c r="J169" s="34"/>
      <c r="K169" s="19">
        <f>IF(K$82&gt;0,SQRT((K164+L166)^2+K165^2),-SQRT((K164+J166)^2+K165^2))</f>
        <v>0</v>
      </c>
      <c r="L169" s="26"/>
      <c r="M169" s="34"/>
      <c r="N169" s="19">
        <f>IF(N$82&gt;0,SQRT((N164+O166)^2+N165^2),-SQRT((N164+M166)^2+N165^2))</f>
        <v>0</v>
      </c>
      <c r="O169" s="26"/>
      <c r="P169" s="34"/>
      <c r="Q169" s="19">
        <f>IF(Q$82&gt;0,SQRT((Q164+R166)^2+Q165^2),-SQRT((Q164+P166)^2+Q165^2))</f>
        <v>0</v>
      </c>
      <c r="R169" s="26"/>
      <c r="S169" s="34"/>
      <c r="T169" s="19">
        <f>IF(T$82&gt;0,SQRT((T164+U166)^2+T165^2),-SQRT((T164+S166)^2+T165^2))</f>
        <v>0</v>
      </c>
      <c r="U169" s="26"/>
      <c r="V169" s="34"/>
      <c r="W169" s="19">
        <f>IF(W$82&gt;0,SQRT((W164+X166)^2+W165^2),-SQRT((W164+V166)^2+W165^2))</f>
        <v>0</v>
      </c>
      <c r="X169" s="26"/>
      <c r="Y169" s="34"/>
      <c r="Z169" s="19">
        <f>IF(Z$82&gt;0,SQRT((Z164+AA166)^2+Z165^2),-SQRT((Z164+Y166)^2+Z165^2))</f>
        <v>0</v>
      </c>
      <c r="AA169" s="26"/>
      <c r="AB169" s="34"/>
      <c r="AC169" s="19">
        <f>IF(AC$82&gt;0,SQRT((AC164+AD166)^2+AC165^2),-SQRT((AC164+AB166)^2+AC165^2))</f>
        <v>0</v>
      </c>
      <c r="AD169" s="26"/>
      <c r="AE169" s="34"/>
      <c r="AF169" s="19">
        <f>IF(AF$82&gt;0,SQRT((AF164+AG166)^2+AF165^2),-SQRT((AF164+AE166)^2+AF165^2))</f>
        <v>0</v>
      </c>
      <c r="AG169" s="26"/>
      <c r="AH169" s="34"/>
      <c r="AI169" s="19">
        <f>IF(AI$82&gt;0,SQRT((AI164+AJ166)^2+AI165^2),-SQRT((AI164+AH166)^2+AI165^2))</f>
        <v>0</v>
      </c>
      <c r="AJ169" s="26"/>
      <c r="AK169" s="34"/>
      <c r="AL169" s="19">
        <f>IF(AL$82&gt;0,SQRT((AL164+AM166)^2+AL165^2),-SQRT((AL164+AK166)^2+AL165^2))</f>
        <v>0</v>
      </c>
      <c r="AM169" s="26"/>
      <c r="AN169" s="34"/>
      <c r="AO169" s="19">
        <f>IF(AO$82&gt;0,SQRT((AO164+AP166)^2+AO165^2),-SQRT((AO164+AN166)^2+AO165^2))</f>
        <v>0</v>
      </c>
      <c r="AP169" s="26"/>
      <c r="AQ169" s="34"/>
      <c r="AR169" s="19">
        <f>IF(AR$82&gt;0,SQRT((AR164+AS166)^2+AR165^2),-SQRT((AR164+AQ166)^2+AR165^2))</f>
        <v>0</v>
      </c>
      <c r="AS169" s="26"/>
      <c r="AT169" s="34"/>
      <c r="AU169" s="19">
        <f>IF(AU$82&gt;0,SQRT((AU164+AV166)^2+AU165^2),-SQRT((AU164+AT166)^2+AU165^2))</f>
        <v>0</v>
      </c>
      <c r="AV169" s="26"/>
      <c r="AW169" s="34"/>
      <c r="AX169" s="19">
        <f>IF(AX$82&gt;0,SQRT((AX164+AY166)^2+AX165^2),-SQRT((AX164+AW166)^2+AX165^2))</f>
        <v>0</v>
      </c>
      <c r="AY169" s="26"/>
      <c r="AZ169" s="34"/>
      <c r="BA169" s="19">
        <f>IF(BA$82&gt;0,SQRT((BA164+BB166)^2+BA165^2),-SQRT((BA164+AZ166)^2+BA165^2))</f>
        <v>0</v>
      </c>
      <c r="BB169" s="26"/>
      <c r="BC169" s="34"/>
      <c r="BD169" s="19">
        <f>IF(BD$82&gt;0,SQRT((BD164+BE166)^2+BD165^2),-SQRT((BD164+BC166)^2+BD165^2))</f>
        <v>0</v>
      </c>
      <c r="BE169" s="26"/>
      <c r="BF169" s="34"/>
      <c r="BG169" s="19">
        <f>IF(BG$82&gt;0,SQRT((BG164+BH166)^2+BG165^2),-SQRT((BG164+BF166)^2+BG165^2))</f>
        <v>0</v>
      </c>
      <c r="BH169" s="26"/>
      <c r="BI169" s="34"/>
      <c r="BJ169" s="19">
        <f>IF(BJ$82&gt;0,SQRT((BJ164+BK166)^2+BJ165^2),-SQRT((BJ164+BI166)^2+BJ165^2))</f>
        <v>0</v>
      </c>
      <c r="BK169" s="26"/>
      <c r="BL169" s="34"/>
      <c r="BM169" s="19">
        <f>IF(BM$82&gt;0,SQRT((BM164+BN166)^2+BM165^2),-SQRT((BM164+BL166)^2+BM165^2))</f>
        <v>0</v>
      </c>
      <c r="BN169" s="26"/>
      <c r="BO169" s="34"/>
      <c r="BP169" s="19">
        <f>IF(BP$82&gt;0,SQRT((BP164+BQ166)^2+BP165^2),-SQRT((BP164+BO166)^2+BP165^2))</f>
        <v>0</v>
      </c>
      <c r="BQ169" s="26"/>
      <c r="BR169" s="34"/>
      <c r="BS169" s="19">
        <f>IF(BS$82&gt;0,SQRT((BS164+BT166)^2+BS165^2),-SQRT((BS164+BR166)^2+BS165^2))</f>
        <v>0</v>
      </c>
      <c r="BT169" s="26"/>
      <c r="BU169" s="34"/>
      <c r="BV169" s="19">
        <f>IF(BV$82&gt;0,SQRT((BV164+BW166)^2+BV165^2),-SQRT((BV164+BU166)^2+BV165^2))</f>
        <v>0</v>
      </c>
      <c r="BW169" s="26"/>
      <c r="BX169" s="34"/>
      <c r="BY169" s="19">
        <f>IF(BY$82&gt;0,SQRT((BY164+BZ166)^2+BY165^2),-SQRT((BY164+BX166)^2+BY165^2))</f>
        <v>0</v>
      </c>
      <c r="BZ169" s="26"/>
      <c r="CA169" s="34"/>
      <c r="CB169" s="19">
        <f>IF(CB$82&gt;0,SQRT((CB164+CC166)^2+CB165^2),-SQRT((CB164+CA166)^2+CB165^2))</f>
        <v>0</v>
      </c>
      <c r="CC169" s="26"/>
    </row>
    <row r="170" spans="1:81">
      <c r="A170" s="41" t="s">
        <v>226</v>
      </c>
      <c r="B170" s="6" t="str">
        <f>IF(D170="","",IF(ABS(H170)=Bemessung!$C$26,ABS(Daten!H167),IF(ABS(Daten!K170)=Bemessung!$C$26,ABS(Daten!K167),IF(ABS(Daten!N170)=Bemessung!$C$26,ABS(Daten!N167),IF(ABS(Daten!Q170)=Bemessung!$C$26,ABS(Daten!Q167),IF(ABS(Daten!T170)=Bemessung!$C$26,ABS(Daten!T167),IF(ABS(Daten!W170)=Bemessung!$C$26,ABS(Daten!W167),IF(ABS(Daten!Z170)=Bemessung!$C$26,ABS(Daten!Z167),IF(ABS(Daten!AC170)=Bemessung!$C$26,ABS(Daten!AC167),IF(ABS(Daten!AF170)=Bemessung!$C$26,ABS(Daten!AF167),IF(ABS(Daten!AI170)=Bemessung!$C$26,ABS(Daten!AI167),IF(ABS(Daten!AL170)=Bemessung!$C$26,ABS(Daten!AL167),IF(ABS(Daten!AO170)=Bemessung!$C$26,ABS(Daten!AO167),IF(ABS(Daten!AR170)=Bemessung!$C$26,ABS(Daten!AR167),IF(ABS(Daten!AU170)=Bemessung!$C$26,ABS(Daten!AU167),IF(ABS(Daten!AX170)=Bemessung!$C$26,ABS(Daten!AX167),IF(ABS(Daten!BA170)=Bemessung!$C$26,ABS(Daten!BA167),IF(ABS(Daten!BD170)=Bemessung!$C$26,ABS(Daten!BD167),IF(ABS(Daten!BG170)=Bemessung!$C$26,ABS(Daten!BG167),IF(ABS(Daten!BJ170)=Bemessung!$C$26,ABS(Daten!BJ167),IF(ABS(Daten!BM170)=Bemessung!$C$26,ABS(Daten!BM167),IF(ABS(Daten!BP170)=Bemessung!$C$26,ABS(Daten!BP167),IF(ABS(Daten!BS170)=Bemessung!$C$26,ABS(Daten!BS167),IF(ABS(Daten!BV170)=Bemessung!$C$26,ABS(Daten!BV167),IF(ABS(Daten!BY170)=Bemessung!$C$26,ABS(Daten!BY167),IF(ABS(Daten!CB170)=Bemessung!$C$26,ABS(Daten!CB167),""))))))))))))))))))))))))))</f>
        <v/>
      </c>
      <c r="C170" s="65" t="str">
        <f>IF(D170="","",IF(ABS(H170)=Bemessung!$C$26,1,IF(ABS(Daten!K170)=Bemessung!$C$26,2,IF(ABS(Daten!N170)=Bemessung!$C$26,3,IF(ABS(Daten!Q170)=Bemessung!$C$26,4,IF(ABS(Daten!T170)=Bemessung!$C$26,5,IF(ABS(Daten!W170)=Bemessung!$C$26,6,IF(ABS(Daten!Z170)=Bemessung!$C$26,7,IF(ABS(Daten!AC170)=Bemessung!$C$26,8,IF(ABS(Daten!AF170)=Bemessung!$C$26,9,IF(ABS(Daten!AI170)=Bemessung!$C$26,10,IF(ABS(Daten!AL170)=Bemessung!$C$26,11,IF(ABS(Daten!AO170)=Bemessung!$C$26,12,IF(ABS(Daten!AR170)=Bemessung!$C$26,13,IF(ABS(Daten!AU170)=Bemessung!$C$26,14,IF(ABS(Daten!AX170)=Bemessung!$C$26,15,IF(ABS(Daten!BA170)=Bemessung!$C$26,16,IF(ABS(Daten!BD170)=Bemessung!$C$26,17,IF(ABS(Daten!BG170)=Bemessung!$C$26,18,IF(ABS(Daten!BJ170)=Bemessung!$C$26,19,IF(ABS(Daten!BM170)=Bemessung!$C$26,20,IF(ABS(Daten!BP170)=Bemessung!$C$26,21,IF(ABS(Daten!BS170)=Bemessung!$C$26,22,IF(ABS(Daten!BV170)=Bemessung!$C$26,23,IF(ABS(Daten!BY170)=Bemessung!$C$26,24,IF(ABS(Daten!CB170)=Bemessung!$C$26,25,""))))))))))))))))))))))))))</f>
        <v/>
      </c>
      <c r="D170" s="58" t="str">
        <f>IF(OR(ABS(H170)=Bemessung!$C$26,ABS(K170)=Bemessung!$C$26,ABS(N170)=Bemessung!$C$26,ABS(Daten!Q170)=Bemessung!$C$26,ABS(Daten!T170)=Bemessung!$C$26,ABS(Daten!W170)=Bemessung!$C$26,ABS(Daten!Z170)=Bemessung!$C$26,ABS(Daten!AC170)=Bemessung!$C$26,ABS(Daten!AF170)=Bemessung!$C$26,ABS(Daten!AI170)=Bemessung!$C$26,ABS(Daten!AL170)=Bemessung!$C$26,ABS(Daten!AO170)=Bemessung!$C$26,ABS(Daten!AR170)=Bemessung!$C$26,ABS(Daten!AU170)=Bemessung!$C$26,ABS(Daten!AX170)=Bemessung!$C$26,ABS(Daten!BA170)=Bemessung!$C$26,ABS(Daten!BD170)=Bemessung!$C$26,ABS(Daten!BG170)=Bemessung!$C$26,ABS(Daten!BJ170)=Bemessung!$C$26,ABS(Daten!BM170)=Bemessung!$C$26,ABS(Daten!BP170)=Bemessung!$C$26,ABS(Daten!BS170)=Bemessung!$C$26,ABS(Daten!BV170)=Bemessung!$C$26,ABS(Daten!BY170)=Bemessung!$C$26,ABS(Daten!CB170)=Bemessung!$C$26),D163,"")</f>
        <v/>
      </c>
      <c r="E170" s="6"/>
      <c r="F170" s="57" t="s">
        <v>183</v>
      </c>
      <c r="G170" s="34"/>
      <c r="H170" s="19">
        <f>IF(H$82&gt;0,SQRT((H167+I166)^2+H168^2),-SQRT((H167+G166)^2+H168^2))</f>
        <v>0</v>
      </c>
      <c r="I170" s="26"/>
      <c r="J170" s="34"/>
      <c r="K170" s="19">
        <f>IF(K$82&gt;0,SQRT((K167+L166)^2+K168^2),-SQRT((K167+J166)^2+K168^2))</f>
        <v>0</v>
      </c>
      <c r="L170" s="26"/>
      <c r="M170" s="34"/>
      <c r="N170" s="19">
        <f>IF(N$82&gt;0,SQRT((N167+O166)^2+N168^2),-SQRT((N167+M166)^2+N168^2))</f>
        <v>0</v>
      </c>
      <c r="O170" s="26"/>
      <c r="P170" s="34"/>
      <c r="Q170" s="19">
        <f>IF(Q$82&gt;0,SQRT((Q167+R166)^2+Q168^2),-SQRT((Q167+P166)^2+Q168^2))</f>
        <v>0</v>
      </c>
      <c r="R170" s="26"/>
      <c r="S170" s="34"/>
      <c r="T170" s="19">
        <f>IF(T$82&gt;0,SQRT((T167+U166)^2+T168^2),-SQRT((T167+S166)^2+T168^2))</f>
        <v>0</v>
      </c>
      <c r="U170" s="26"/>
      <c r="V170" s="34"/>
      <c r="W170" s="19">
        <f>IF(W$82&gt;0,SQRT((W167+X166)^2+W168^2),-SQRT((W167+V166)^2+W168^2))</f>
        <v>0</v>
      </c>
      <c r="X170" s="26"/>
      <c r="Y170" s="34"/>
      <c r="Z170" s="19">
        <f>IF(Z$82&gt;0,SQRT((Z167+AA166)^2+Z168^2),-SQRT((Z167+Y166)^2+Z168^2))</f>
        <v>0</v>
      </c>
      <c r="AA170" s="26"/>
      <c r="AB170" s="34"/>
      <c r="AC170" s="19">
        <f>IF(AC$82&gt;0,SQRT((AC167+AD166)^2+AC168^2),-SQRT((AC167+AB166)^2+AC168^2))</f>
        <v>0</v>
      </c>
      <c r="AD170" s="26"/>
      <c r="AE170" s="34"/>
      <c r="AF170" s="19">
        <f>IF(AF$82&gt;0,SQRT((AF167+AG166)^2+AF168^2),-SQRT((AF167+AE166)^2+AF168^2))</f>
        <v>0</v>
      </c>
      <c r="AG170" s="26"/>
      <c r="AH170" s="34"/>
      <c r="AI170" s="19">
        <f>IF(AI$82&gt;0,SQRT((AI167+AJ166)^2+AI168^2),-SQRT((AI167+AH166)^2+AI168^2))</f>
        <v>0</v>
      </c>
      <c r="AJ170" s="26"/>
      <c r="AK170" s="34"/>
      <c r="AL170" s="19">
        <f>IF(AL$82&gt;0,SQRT((AL167+AM166)^2+AL168^2),-SQRT((AL167+AK166)^2+AL168^2))</f>
        <v>0</v>
      </c>
      <c r="AM170" s="26"/>
      <c r="AN170" s="34"/>
      <c r="AO170" s="19">
        <f>IF(AO$82&gt;0,SQRT((AO167+AP166)^2+AO168^2),-SQRT((AO167+AN166)^2+AO168^2))</f>
        <v>0</v>
      </c>
      <c r="AP170" s="26"/>
      <c r="AQ170" s="34"/>
      <c r="AR170" s="19">
        <f>IF(AR$82&gt;0,SQRT((AR167+AS166)^2+AR168^2),-SQRT((AR167+AQ166)^2+AR168^2))</f>
        <v>0</v>
      </c>
      <c r="AS170" s="26"/>
      <c r="AT170" s="34"/>
      <c r="AU170" s="19">
        <f>IF(AU$82&gt;0,SQRT((AU167+AV166)^2+AU168^2),-SQRT((AU167+AT166)^2+AU168^2))</f>
        <v>0</v>
      </c>
      <c r="AV170" s="26"/>
      <c r="AW170" s="34"/>
      <c r="AX170" s="19">
        <f>IF(AX$82&gt;0,SQRT((AX167+AY166)^2+AX168^2),-SQRT((AX167+AW166)^2+AX168^2))</f>
        <v>0</v>
      </c>
      <c r="AY170" s="26"/>
      <c r="AZ170" s="34"/>
      <c r="BA170" s="19">
        <f>IF(BA$82&gt;0,SQRT((BA167+BB166)^2+BA168^2),-SQRT((BA167+AZ166)^2+BA168^2))</f>
        <v>0</v>
      </c>
      <c r="BB170" s="26"/>
      <c r="BC170" s="34"/>
      <c r="BD170" s="19">
        <f>IF(BD$82&gt;0,SQRT((BD167+BE166)^2+BD168^2),-SQRT((BD167+BC166)^2+BD168^2))</f>
        <v>0</v>
      </c>
      <c r="BE170" s="26"/>
      <c r="BF170" s="34"/>
      <c r="BG170" s="19">
        <f>IF(BG$82&gt;0,SQRT((BG167+BH166)^2+BG168^2),-SQRT((BG167+BF166)^2+BG168^2))</f>
        <v>0</v>
      </c>
      <c r="BH170" s="26"/>
      <c r="BI170" s="34"/>
      <c r="BJ170" s="19">
        <f>IF(BJ$82&gt;0,SQRT((BJ167+BK166)^2+BJ168^2),-SQRT((BJ167+BI166)^2+BJ168^2))</f>
        <v>0</v>
      </c>
      <c r="BK170" s="26"/>
      <c r="BL170" s="34"/>
      <c r="BM170" s="19">
        <f>IF(BM$82&gt;0,SQRT((BM167+BN166)^2+BM168^2),-SQRT((BM167+BL166)^2+BM168^2))</f>
        <v>0</v>
      </c>
      <c r="BN170" s="26"/>
      <c r="BO170" s="34"/>
      <c r="BP170" s="19">
        <f>IF(BP$82&gt;0,SQRT((BP167+BQ166)^2+BP168^2),-SQRT((BP167+BO166)^2+BP168^2))</f>
        <v>0</v>
      </c>
      <c r="BQ170" s="26"/>
      <c r="BR170" s="34"/>
      <c r="BS170" s="19">
        <f>IF(BS$82&gt;0,SQRT((BS167+BT166)^2+BS168^2),-SQRT((BS167+BR166)^2+BS168^2))</f>
        <v>0</v>
      </c>
      <c r="BT170" s="26"/>
      <c r="BU170" s="34"/>
      <c r="BV170" s="19">
        <f>IF(BV$82&gt;0,SQRT((BV167+BW166)^2+BV168^2),-SQRT((BV167+BU166)^2+BV168^2))</f>
        <v>0</v>
      </c>
      <c r="BW170" s="26"/>
      <c r="BX170" s="34"/>
      <c r="BY170" s="19">
        <f>IF(BY$82&gt;0,SQRT((BY167+BZ166)^2+BY168^2),-SQRT((BY167+BX166)^2+BY168^2))</f>
        <v>0</v>
      </c>
      <c r="BZ170" s="26"/>
      <c r="CA170" s="34"/>
      <c r="CB170" s="19">
        <f>IF(CB$82&gt;0,SQRT((CB167+CC166)^2+CB168^2),-SQRT((CB167+CA166)^2+CB168^2))</f>
        <v>0</v>
      </c>
      <c r="CC170" s="26"/>
    </row>
    <row r="171" spans="1:81">
      <c r="A171" s="41" t="s">
        <v>227</v>
      </c>
      <c r="B171" s="6" t="str">
        <f>IF(D170="","",IF(ABS(H170)=Bemessung!$C$26,ABS(Daten!H166),IF(ABS(Daten!K170)=Bemessung!$C$26,ABS(Daten!K166),IF(ABS(Daten!N170)=Bemessung!$C$26,ABS(Daten!N166),IF(ABS(Daten!Q170)=Bemessung!$C$26,ABS(Daten!Q166),IF(ABS(Daten!T170)=Bemessung!$C$26,ABS(Daten!T166),IF(ABS(Daten!W170)=Bemessung!$C$26,ABS(Daten!W166),IF(ABS(Daten!Z170)=Bemessung!$C$26,ABS(Daten!Z166),IF(ABS(Daten!AC170)=Bemessung!$C$26,ABS(Daten!AC166),IF(ABS(Daten!AF170)=Bemessung!$C$26,ABS(Daten!AF166),IF(ABS(Daten!AI170)=Bemessung!$C$26,ABS(Daten!AI166),IF(ABS(Daten!AL170)=Bemessung!$C$26,ABS(Daten!AL166),IF(ABS(Daten!AO170)=Bemessung!$C$26,ABS(Daten!AO166),IF(ABS(Daten!AR170)=Bemessung!$C$26,ABS(Daten!AR166),IF(ABS(Daten!AU170)=Bemessung!$C$26,ABS(Daten!AU166),IF(ABS(Daten!AX170)=Bemessung!$C$26,ABS(Daten!AX166),IF(ABS(Daten!BA170)=Bemessung!$C$26,ABS(Daten!BA166),IF(ABS(Daten!BD170)=Bemessung!$C$26,ABS(Daten!BD166),IF(ABS(Daten!BG170)=Bemessung!$C$26,ABS(Daten!BG166),IF(ABS(Daten!BJ170)=Bemessung!$C$26,ABS(Daten!BJ166),IF(ABS(Daten!BM170)=Bemessung!$C$26,ABS(Daten!BM166),IF(ABS(Daten!BP170)=Bemessung!$C$26,ABS(Daten!BP166),IF(ABS(Daten!BS170)=Bemessung!$C$26,ABS(Daten!BS166),IF(ABS(Daten!BV170)=Bemessung!$C$26,ABS(Daten!BV166),IF(ABS(Daten!BY170)=Bemessung!$C$26,ABS(Daten!BY166),IF(ABS(Daten!CB170)=Bemessung!$C$26,ABS(Daten!CB166),""))))))))))))))))))))))))))</f>
        <v/>
      </c>
      <c r="C171" s="28"/>
      <c r="E171" s="3"/>
      <c r="F171" s="58" t="s">
        <v>102</v>
      </c>
      <c r="G171" s="59"/>
      <c r="H171" s="60">
        <f>IF(H$82&gt;0,MAX(H169:H170),MIN(H169:H170))</f>
        <v>0</v>
      </c>
      <c r="I171" s="61"/>
      <c r="J171" s="59"/>
      <c r="K171" s="60">
        <f>IF(K$82&gt;0,MAX(K169:K170),MIN(K169:K170))</f>
        <v>0</v>
      </c>
      <c r="L171" s="61"/>
      <c r="M171" s="59"/>
      <c r="N171" s="60">
        <f>IF(N$82&gt;0,MAX(N169:N170),MIN(N169:N170))</f>
        <v>0</v>
      </c>
      <c r="O171" s="61"/>
      <c r="P171" s="59"/>
      <c r="Q171" s="60">
        <f>IF(Q$82&gt;0,MAX(Q169:Q170),MIN(Q169:Q170))</f>
        <v>0</v>
      </c>
      <c r="R171" s="61"/>
      <c r="S171" s="59"/>
      <c r="T171" s="60">
        <f>IF(T$82&gt;0,MAX(T169:T170),MIN(T169:T170))</f>
        <v>0</v>
      </c>
      <c r="U171" s="61"/>
      <c r="V171" s="59"/>
      <c r="W171" s="60">
        <f>IF(W$82&gt;0,MAX(W169:W170),MIN(W169:W170))</f>
        <v>0</v>
      </c>
      <c r="X171" s="61"/>
      <c r="Y171" s="59"/>
      <c r="Z171" s="60">
        <f>IF(Z$82&gt;0,MAX(Z169:Z170),MIN(Z169:Z170))</f>
        <v>0</v>
      </c>
      <c r="AA171" s="61"/>
      <c r="AB171" s="59"/>
      <c r="AC171" s="60">
        <f>IF(AC$82&gt;0,MAX(AC169:AC170),MIN(AC169:AC170))</f>
        <v>0</v>
      </c>
      <c r="AD171" s="61"/>
      <c r="AE171" s="59"/>
      <c r="AF171" s="60">
        <f>IF(AF$82&gt;0,MAX(AF169:AF170),MIN(AF169:AF170))</f>
        <v>0</v>
      </c>
      <c r="AG171" s="61"/>
      <c r="AH171" s="59"/>
      <c r="AI171" s="60">
        <f>IF(AI$82&gt;0,MAX(AI169:AI170),MIN(AI169:AI170))</f>
        <v>0</v>
      </c>
      <c r="AJ171" s="61"/>
      <c r="AK171" s="59"/>
      <c r="AL171" s="60">
        <f>IF(AL$82&gt;0,MAX(AL169:AL170),MIN(AL169:AL170))</f>
        <v>0</v>
      </c>
      <c r="AM171" s="61"/>
      <c r="AN171" s="59"/>
      <c r="AO171" s="60">
        <f>IF(AO$82&gt;0,MAX(AO169:AO170),MIN(AO169:AO170))</f>
        <v>0</v>
      </c>
      <c r="AP171" s="61"/>
      <c r="AQ171" s="59"/>
      <c r="AR171" s="60">
        <f>IF(AR$82&gt;0,MAX(AR169:AR170),MIN(AR169:AR170))</f>
        <v>0</v>
      </c>
      <c r="AS171" s="61"/>
      <c r="AT171" s="59"/>
      <c r="AU171" s="60">
        <f>IF(AU$82&gt;0,MAX(AU169:AU170),MIN(AU169:AU170))</f>
        <v>0</v>
      </c>
      <c r="AV171" s="61"/>
      <c r="AW171" s="59"/>
      <c r="AX171" s="60">
        <f>IF(AX$82&gt;0,MAX(AX169:AX170),MIN(AX169:AX170))</f>
        <v>0</v>
      </c>
      <c r="AY171" s="61"/>
      <c r="AZ171" s="59"/>
      <c r="BA171" s="60">
        <f>IF(BA$82&gt;0,MAX(BA169:BA170),MIN(BA169:BA170))</f>
        <v>0</v>
      </c>
      <c r="BB171" s="61"/>
      <c r="BC171" s="59"/>
      <c r="BD171" s="60">
        <f>IF(BD$82&gt;0,MAX(BD169:BD170),MIN(BD169:BD170))</f>
        <v>0</v>
      </c>
      <c r="BE171" s="61"/>
      <c r="BF171" s="59"/>
      <c r="BG171" s="60">
        <f>IF(BG$82&gt;0,MAX(BG169:BG170),MIN(BG169:BG170))</f>
        <v>0</v>
      </c>
      <c r="BH171" s="61"/>
      <c r="BI171" s="59"/>
      <c r="BJ171" s="60">
        <f>IF(BJ$82&gt;0,MAX(BJ169:BJ170),MIN(BJ169:BJ170))</f>
        <v>0</v>
      </c>
      <c r="BK171" s="61"/>
      <c r="BL171" s="59"/>
      <c r="BM171" s="60">
        <f>IF(BM$82&gt;0,MAX(BM169:BM170),MIN(BM169:BM170))</f>
        <v>0</v>
      </c>
      <c r="BN171" s="61"/>
      <c r="BO171" s="59"/>
      <c r="BP171" s="60">
        <f>IF(BP$82&gt;0,MAX(BP169:BP170),MIN(BP169:BP170))</f>
        <v>0</v>
      </c>
      <c r="BQ171" s="61"/>
      <c r="BR171" s="59"/>
      <c r="BS171" s="60">
        <f>IF(BS$82&gt;0,MAX(BS169:BS170),MIN(BS169:BS170))</f>
        <v>0</v>
      </c>
      <c r="BT171" s="61"/>
      <c r="BU171" s="59"/>
      <c r="BV171" s="60">
        <f>IF(BV$82&gt;0,MAX(BV169:BV170),MIN(BV169:BV170))</f>
        <v>0</v>
      </c>
      <c r="BW171" s="61"/>
      <c r="BX171" s="59"/>
      <c r="BY171" s="60">
        <f>IF(BY$82&gt;0,MAX(BY169:BY170),MIN(BY169:BY170))</f>
        <v>0</v>
      </c>
      <c r="BZ171" s="61"/>
      <c r="CA171" s="59"/>
      <c r="CB171" s="60">
        <f>IF(CB$82&gt;0,MAX(CB169:CB170),MIN(CB169:CB170))</f>
        <v>0</v>
      </c>
      <c r="CC171" s="61"/>
    </row>
    <row r="172" spans="1:81">
      <c r="A172" s="34" t="s">
        <v>228</v>
      </c>
      <c r="B172" s="19" t="str">
        <f>IF(D170="","",IF(ABS(H170)=Bemessung!$C$26,ABS(Daten!H168),IF(ABS(Daten!K170)=Bemessung!$C$26,ABS(Daten!K168),IF(ABS(Daten!N170)=Bemessung!$C$26,ABS(Daten!N168),IF(ABS(Daten!Q170)=Bemessung!$C$26,ABS(Daten!Q168),IF(ABS(Daten!T170)=Bemessung!$C$26,ABS(Daten!T168),IF(ABS(Daten!W170)=Bemessung!$C$26,ABS(Daten!W168),IF(ABS(Daten!Z170)=Bemessung!$C$26,ABS(Daten!Z168),IF(ABS(Daten!AC170)=Bemessung!$C$26,ABS(Daten!AC168),IF(ABS(Daten!AF170)=Bemessung!$C$26,ABS(Daten!AF168),IF(ABS(Daten!AI170)=Bemessung!$C$26,ABS(Daten!AI168),IF(ABS(Daten!AL170)=Bemessung!$C$26,ABS(Daten!AL168),IF(ABS(Daten!AO170)=Bemessung!$C$26,ABS(Daten!AO168),IF(ABS(Daten!AR170)=Bemessung!$C$26,ABS(Daten!AR168),IF(ABS(Daten!AU170)=Bemessung!$C$26,ABS(Daten!AU168),IF(ABS(Daten!AX170)=Bemessung!$C$26,ABS(Daten!AX168),IF(ABS(Daten!BA170)=Bemessung!$C$26,ABS(Daten!BA168),IF(ABS(Daten!BD170)=Bemessung!$C$26,ABS(Daten!BD168),IF(ABS(Daten!BG170)=Bemessung!$C$26,ABS(Daten!BG168),IF(ABS(Daten!BJ170)=Bemessung!$C$26,ABS(Daten!BJ168),IF(ABS(Daten!BM170)=Bemessung!$C$26,ABS(Daten!BM168),IF(ABS(Daten!BP170)=Bemessung!$C$26,ABS(Daten!BP168),IF(ABS(Daten!BS170)=Bemessung!$C$26,ABS(Daten!BS168),IF(ABS(Daten!BV170)=Bemessung!$C$26,ABS(Daten!BV168),IF(ABS(Daten!BY170)=Bemessung!$C$26,ABS(Daten!BY168),IF(ABS(Daten!CB170)=Bemessung!$C$26,ABS(Daten!CB168),""))))))))))))))))))))))))))</f>
        <v/>
      </c>
      <c r="C172" s="53"/>
      <c r="E172" s="3"/>
      <c r="F172" s="3"/>
      <c r="G172" s="3"/>
      <c r="H172" s="3"/>
      <c r="I172" s="3"/>
      <c r="J172" s="3"/>
      <c r="K172" s="3"/>
      <c r="L172" s="3"/>
      <c r="M172" s="3"/>
      <c r="P172" s="3"/>
      <c r="AP172" s="3"/>
      <c r="AQ172" s="3"/>
      <c r="AR172" s="3"/>
      <c r="AS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</row>
    <row r="173" spans="1:81">
      <c r="E173" s="3"/>
      <c r="F173" s="3" t="s">
        <v>99</v>
      </c>
      <c r="G173" s="3"/>
      <c r="H173" s="6">
        <f>IF($E175=0,0,IF(H$80=0,0,H163))</f>
        <v>0</v>
      </c>
      <c r="I173" s="97">
        <f>IF(H$80=0,0,IF(OR($E175&gt;H_T-LBh_o,$E175&lt;=LBH_u),0,Daten!H173))</f>
        <v>0</v>
      </c>
      <c r="J173" s="3"/>
      <c r="K173" s="6">
        <f>IF($E175=0,0,IF(K$80=0,0,K163))</f>
        <v>0</v>
      </c>
      <c r="L173" s="97">
        <f>IF(K$80=0,0,IF(OR($E175&gt;H_T-LBh_o,$E175&lt;=LBH_u),0,Daten!K173))</f>
        <v>0</v>
      </c>
      <c r="M173" s="3"/>
      <c r="N173" s="6">
        <f>IF($E175=0,0,IF(N$80=0,0,N163))</f>
        <v>0</v>
      </c>
      <c r="O173" s="97">
        <f>IF(N$80=0,0,IF(OR($E175&gt;H_T-LBh_o,$E175&lt;=LBH_u),0,Daten!N173))</f>
        <v>0</v>
      </c>
      <c r="P173" s="3"/>
      <c r="Q173" s="6">
        <f>IF($E175=0,0,IF(Q$80=0,0,Q163))</f>
        <v>0</v>
      </c>
      <c r="R173" s="97">
        <f>IF(Q$80=0,0,IF(OR($E175&gt;H_T-LBh_o,$E175&lt;=LBH_u),0,Daten!Q173))</f>
        <v>0</v>
      </c>
      <c r="T173" s="6">
        <f>IF($E175=0,0,IF(T$80=0,0,T163))</f>
        <v>0</v>
      </c>
      <c r="U173" s="97">
        <f>IF(T$80=0,0,IF(OR($E175&gt;H_T-LBh_o,$E175&lt;=LBH_u),0,Daten!T173))</f>
        <v>0</v>
      </c>
      <c r="W173" s="6">
        <f>IF($E175=0,0,IF(W$80=0,0,W163))</f>
        <v>0</v>
      </c>
      <c r="X173" s="97">
        <f>IF(W$80=0,0,IF(OR($E175&gt;H_T-LBh_o,$E175&lt;=LBH_u),0,Daten!W173))</f>
        <v>0</v>
      </c>
      <c r="Z173" s="6">
        <f>IF($E175=0,0,IF(Z$80=0,0,Z163))</f>
        <v>0</v>
      </c>
      <c r="AA173" s="97">
        <f>IF(Z$80=0,0,IF(OR($E175&gt;H_T-LBh_o,$E175&lt;=LBH_u),0,Daten!Z173))</f>
        <v>0</v>
      </c>
      <c r="AC173" s="6">
        <f>IF($E175=0,0,IF(AC$80=0,0,AC163))</f>
        <v>0</v>
      </c>
      <c r="AD173" s="97">
        <f>IF(AC$80=0,0,IF(OR($E175&gt;H_T-LBh_o,$E175&lt;=LBH_u),0,Daten!AC173))</f>
        <v>0</v>
      </c>
      <c r="AF173" s="6">
        <f>IF($E175=0,0,IF(AF$80=0,0,AF163))</f>
        <v>0</v>
      </c>
      <c r="AG173" s="97">
        <f>IF(AF$80=0,0,IF(OR($E175&gt;H_T-LBh_o,$E175&lt;=LBH_u),0,Daten!AF173))</f>
        <v>0</v>
      </c>
      <c r="AI173" s="6">
        <f>IF($E175=0,0,IF(AI$80=0,0,AI163))</f>
        <v>0</v>
      </c>
      <c r="AJ173" s="97">
        <f>IF(AI$80=0,0,IF(OR($E175&gt;H_T-LBh_o,$E175&lt;=LBH_u),0,Daten!AI173))</f>
        <v>0</v>
      </c>
      <c r="AL173" s="6">
        <f>IF($E175=0,0,IF(AL$80=0,0,AL163))</f>
        <v>0</v>
      </c>
      <c r="AM173" s="97">
        <f>IF(AL$80=0,0,IF(OR($E175&gt;H_T-LBh_o,$E175&lt;=LBH_u),0,Daten!AL173))</f>
        <v>0</v>
      </c>
      <c r="AO173" s="6">
        <f>IF($E175=0,0,IF(AO$80=0,0,AO163))</f>
        <v>0</v>
      </c>
      <c r="AP173" s="97">
        <f>IF(AO$80=0,0,IF(OR($E175&gt;H_T-LBh_o,$E175&lt;=LBH_u),0,Daten!AO173))</f>
        <v>0</v>
      </c>
      <c r="AQ173" s="3"/>
      <c r="AR173" s="6">
        <f>IF($E175=0,0,IF(AR$80=0,0,AR163))</f>
        <v>0</v>
      </c>
      <c r="AS173" s="97">
        <f>IF(AR$80=0,0,IF(OR($E175&gt;H_T-LBh_o,$E175&lt;=LBH_u),0,Daten!AR173))</f>
        <v>0</v>
      </c>
      <c r="AU173" s="6">
        <f>IF($E175=0,0,IF(AU$80=0,0,AU163))</f>
        <v>0</v>
      </c>
      <c r="AV173" s="97">
        <f>IF(AU$80=0,0,IF(OR($E175&gt;H_T-LBh_o,$E175&lt;=LBH_u),0,Daten!AU173))</f>
        <v>0</v>
      </c>
      <c r="AW173" s="3"/>
      <c r="AX173" s="6">
        <f>IF($E175=0,0,IF(AX$80=0,0,AX163))</f>
        <v>0</v>
      </c>
      <c r="AY173" s="97">
        <f>IF(AX$80=0,0,IF(OR($E175&gt;H_T-LBh_o,$E175&lt;=LBH_u),0,Daten!AX173))</f>
        <v>0</v>
      </c>
      <c r="AZ173" s="3"/>
      <c r="BA173" s="6">
        <f>IF($E175=0,0,IF(BA$80=0,0,BA163))</f>
        <v>0</v>
      </c>
      <c r="BB173" s="97">
        <f>IF(BA$80=0,0,IF(OR($E175&gt;H_T-LBh_o,$E175&lt;=LBH_u),0,Daten!BA173))</f>
        <v>0</v>
      </c>
      <c r="BC173" s="3"/>
      <c r="BD173" s="6">
        <f>IF($E175=0,0,IF(BD$80=0,0,BD163))</f>
        <v>0</v>
      </c>
      <c r="BE173" s="97">
        <f>IF(BD$80=0,0,IF(OR($E175&gt;H_T-LBh_o,$E175&lt;=LBH_u),0,Daten!BD173))</f>
        <v>0</v>
      </c>
      <c r="BF173" s="3"/>
      <c r="BG173" s="6">
        <f>IF($E175=0,0,IF(BG$80=0,0,BG163))</f>
        <v>0</v>
      </c>
      <c r="BH173" s="97">
        <f>IF(BG$80=0,0,IF(OR($E175&gt;H_T-LBh_o,$E175&lt;=LBH_u),0,Daten!BG173))</f>
        <v>0</v>
      </c>
      <c r="BI173" s="3"/>
      <c r="BJ173" s="6">
        <f>IF($E175=0,0,IF(BJ$80=0,0,BJ163))</f>
        <v>0</v>
      </c>
      <c r="BK173" s="97">
        <f>IF(BJ$80=0,0,IF(OR($E175&gt;H_T-LBh_o,$E175&lt;=LBH_u),0,Daten!BJ173))</f>
        <v>0</v>
      </c>
      <c r="BL173" s="3"/>
      <c r="BM173" s="6">
        <f>IF($E175=0,0,IF(BM$80=0,0,BM163))</f>
        <v>0</v>
      </c>
      <c r="BN173" s="97">
        <f>IF(BM$80=0,0,IF(OR($E175&gt;H_T-LBh_o,$E175&lt;=LBH_u),0,Daten!BM173))</f>
        <v>0</v>
      </c>
      <c r="BO173" s="3"/>
      <c r="BP173" s="6">
        <f>IF($E175=0,0,IF(BP$80=0,0,BP163))</f>
        <v>0</v>
      </c>
      <c r="BQ173" s="97">
        <f>IF(BP$80=0,0,IF(OR($E175&gt;H_T-LBh_o,$E175&lt;=LBH_u),0,Daten!BP173))</f>
        <v>0</v>
      </c>
      <c r="BR173" s="3"/>
      <c r="BS173" s="6">
        <f>IF($E175=0,0,IF(BS$80=0,0,BS163))</f>
        <v>0</v>
      </c>
      <c r="BT173" s="97">
        <f>IF(BS$80=0,0,IF(OR($E175&gt;H_T-LBh_o,$E175&lt;=LBH_u),0,Daten!BS173))</f>
        <v>0</v>
      </c>
      <c r="BU173" s="3"/>
      <c r="BV173" s="6">
        <f>IF($E175=0,0,IF(BV$80=0,0,BV163))</f>
        <v>0</v>
      </c>
      <c r="BW173" s="97">
        <f>IF(BV$80=0,0,IF(OR($E175&gt;H_T-LBh_o,$E175&lt;=LBH_u),0,Daten!BV173))</f>
        <v>0</v>
      </c>
      <c r="BX173" s="3"/>
      <c r="BY173" s="6">
        <f>IF($E175=0,0,IF(BY$80=0,0,BY163))</f>
        <v>0</v>
      </c>
      <c r="BZ173" s="97">
        <f>IF(BY$80=0,0,IF(OR($E175&gt;H_T-LBh_o,$E175&lt;=LBH_u),0,Daten!BY173))</f>
        <v>0</v>
      </c>
      <c r="CA173" s="3"/>
      <c r="CB173" s="6">
        <f>IF($E175=0,0,IF(CB$80=0,0,CB163))</f>
        <v>0</v>
      </c>
      <c r="CC173" s="97">
        <f>IF(CB$80=0,0,IF(OR($E175&gt;H_T-LBh_o,$E175&lt;=LBH_u),0,Daten!CB173))</f>
        <v>0</v>
      </c>
    </row>
    <row r="174" spans="1:81">
      <c r="A174" s="46" t="str">
        <f>IF(D180=D174,H175,IF(D181=D174,H178,""))</f>
        <v/>
      </c>
      <c r="B174" s="92" t="str">
        <f>IF(AND(D180="",D181=""),"",D174)</f>
        <v/>
      </c>
      <c r="C174" s="92" t="str">
        <f>IF(AND(D180="",D181=""),"",IF(D180=D174,"oben","unten"))</f>
        <v/>
      </c>
      <c r="D174" s="3">
        <v>9</v>
      </c>
      <c r="F174" s="3" t="s">
        <v>100</v>
      </c>
      <c r="G174" s="3"/>
      <c r="H174" s="6">
        <f>IF(H$80=0,0,H173-qd*($E175-$E177)/H_T)</f>
        <v>0</v>
      </c>
      <c r="I174" s="97">
        <f>IF(H$80=0,0,IF(OR($E177&gt;=H_T-LBh_o,$E177&lt;LBH_u),0,Daten!H174))</f>
        <v>0</v>
      </c>
      <c r="J174" s="3"/>
      <c r="K174" s="6">
        <f>IF(K$80=0,0,K173-qd*($E175-$E177)/H_T)</f>
        <v>0</v>
      </c>
      <c r="L174" s="97">
        <f>IF(K$80=0,0,IF(OR($E177&gt;=H_T-LBh_o,$E177&lt;LBH_u),0,Daten!K174))</f>
        <v>0</v>
      </c>
      <c r="M174" s="3"/>
      <c r="N174" s="6">
        <f>IF(N$80=0,0,N173-qd*($E175-$E177)/H_T)</f>
        <v>0</v>
      </c>
      <c r="O174" s="97">
        <f>IF(N$80=0,0,IF(OR($E177&gt;=H_T-LBh_o,$E177&lt;LBH_u),0,Daten!N174))</f>
        <v>0</v>
      </c>
      <c r="P174" s="3"/>
      <c r="Q174" s="6">
        <f>IF(Q$80=0,0,Q173-qd*($E175-$E177)/H_T)</f>
        <v>0</v>
      </c>
      <c r="R174" s="97">
        <f>IF(Q$80=0,0,IF(OR($E177&gt;=H_T-LBh_o,$E177&lt;LBH_u),0,Daten!Q174))</f>
        <v>0</v>
      </c>
      <c r="T174" s="6">
        <f>IF(T$80=0,0,T173-qd*($E175-$E177)/H_T)</f>
        <v>0</v>
      </c>
      <c r="U174" s="97">
        <f>IF(T$80=0,0,IF(OR($E177&gt;=H_T-LBh_o,$E177&lt;LBH_u),0,Daten!T174))</f>
        <v>0</v>
      </c>
      <c r="W174" s="6">
        <f>IF(W$80=0,0,W173-qd*($E175-$E177)/H_T)</f>
        <v>0</v>
      </c>
      <c r="X174" s="97">
        <f>IF(W$80=0,0,IF(OR($E177&gt;=H_T-LBh_o,$E177&lt;LBH_u),0,Daten!W174))</f>
        <v>0</v>
      </c>
      <c r="Z174" s="6">
        <f>IF(Z$80=0,0,Z173-qd*($E175-$E177)/H_T)</f>
        <v>0</v>
      </c>
      <c r="AA174" s="97">
        <f>IF(Z$80=0,0,IF(OR($E177&gt;=H_T-LBh_o,$E177&lt;LBH_u),0,Daten!Z174))</f>
        <v>0</v>
      </c>
      <c r="AC174" s="6">
        <f>IF(AC$80=0,0,AC173-qd*($E175-$E177)/H_T)</f>
        <v>0</v>
      </c>
      <c r="AD174" s="97">
        <f>IF(AC$80=0,0,IF(OR($E177&gt;=H_T-LBh_o,$E177&lt;LBH_u),0,Daten!AC174))</f>
        <v>0</v>
      </c>
      <c r="AF174" s="6">
        <f>IF(AF$80=0,0,AF173-qd*($E175-$E177)/H_T)</f>
        <v>0</v>
      </c>
      <c r="AG174" s="97">
        <f>IF(AF$80=0,0,IF(OR($E177&gt;=H_T-LBh_o,$E177&lt;LBH_u),0,Daten!AF174))</f>
        <v>0</v>
      </c>
      <c r="AI174" s="6">
        <f>IF(AI$80=0,0,AI173-qd*($E175-$E177)/H_T)</f>
        <v>0</v>
      </c>
      <c r="AJ174" s="97">
        <f>IF(AI$80=0,0,IF(OR($E177&gt;=H_T-LBh_o,$E177&lt;LBH_u),0,Daten!AI174))</f>
        <v>0</v>
      </c>
      <c r="AL174" s="6">
        <f>IF(AL$80=0,0,AL173-qd*($E175-$E177)/H_T)</f>
        <v>0</v>
      </c>
      <c r="AM174" s="97">
        <f>IF(AL$80=0,0,IF(OR($E177&gt;=H_T-LBh_o,$E177&lt;LBH_u),0,Daten!AL174))</f>
        <v>0</v>
      </c>
      <c r="AO174" s="6">
        <f>IF(AO$80=0,0,AO173-qd*($E175-$E177)/H_T)</f>
        <v>0</v>
      </c>
      <c r="AP174" s="97">
        <f>IF(AO$80=0,0,IF(OR($E177&gt;=H_T-LBh_o,$E177&lt;LBH_u),0,Daten!AO174))</f>
        <v>0</v>
      </c>
      <c r="AQ174" s="3"/>
      <c r="AR174" s="6">
        <f>IF(AR$80=0,0,AR173-qd*($E175-$E177)/H_T)</f>
        <v>0</v>
      </c>
      <c r="AS174" s="97">
        <f>IF(AR$80=0,0,IF(OR($E177&gt;=H_T-LBh_o,$E177&lt;LBH_u),0,Daten!AR174))</f>
        <v>0</v>
      </c>
      <c r="AU174" s="6">
        <f>IF(AU$80=0,0,AU173-qd*($E175-$E177)/H_T)</f>
        <v>0</v>
      </c>
      <c r="AV174" s="97">
        <f>IF(AU$80=0,0,IF(OR($E177&gt;=H_T-LBh_o,$E177&lt;LBH_u),0,Daten!AU174))</f>
        <v>0</v>
      </c>
      <c r="AW174" s="3"/>
      <c r="AX174" s="6">
        <f>IF(AX$80=0,0,AX173-qd*($E175-$E177)/H_T)</f>
        <v>0</v>
      </c>
      <c r="AY174" s="97">
        <f>IF(AX$80=0,0,IF(OR($E177&gt;=H_T-LBh_o,$E177&lt;LBH_u),0,Daten!AX174))</f>
        <v>0</v>
      </c>
      <c r="AZ174" s="3"/>
      <c r="BA174" s="6">
        <f>IF(BA$80=0,0,BA173-qd*($E175-$E177)/H_T)</f>
        <v>0</v>
      </c>
      <c r="BB174" s="97">
        <f>IF(BA$80=0,0,IF(OR($E177&gt;=H_T-LBh_o,$E177&lt;LBH_u),0,Daten!BA174))</f>
        <v>0</v>
      </c>
      <c r="BC174" s="3"/>
      <c r="BD174" s="6">
        <f>IF(BD$80=0,0,BD173-qd*($E175-$E177)/H_T)</f>
        <v>0</v>
      </c>
      <c r="BE174" s="97">
        <f>IF(BD$80=0,0,IF(OR($E177&gt;=H_T-LBh_o,$E177&lt;LBH_u),0,Daten!BD174))</f>
        <v>0</v>
      </c>
      <c r="BF174" s="3"/>
      <c r="BG174" s="6">
        <f>IF(BG$80=0,0,BG173-qd*($E175-$E177)/H_T)</f>
        <v>0</v>
      </c>
      <c r="BH174" s="97">
        <f>IF(BG$80=0,0,IF(OR($E177&gt;=H_T-LBh_o,$E177&lt;LBH_u),0,Daten!BG174))</f>
        <v>0</v>
      </c>
      <c r="BI174" s="3"/>
      <c r="BJ174" s="6">
        <f>IF(BJ$80=0,0,BJ173-qd*($E175-$E177)/H_T)</f>
        <v>0</v>
      </c>
      <c r="BK174" s="97">
        <f>IF(BJ$80=0,0,IF(OR($E177&gt;=H_T-LBh_o,$E177&lt;LBH_u),0,Daten!BJ174))</f>
        <v>0</v>
      </c>
      <c r="BL174" s="3"/>
      <c r="BM174" s="6">
        <f>IF(BM$80=0,0,BM173-qd*($E175-$E177)/H_T)</f>
        <v>0</v>
      </c>
      <c r="BN174" s="97">
        <f>IF(BM$80=0,0,IF(OR($E177&gt;=H_T-LBh_o,$E177&lt;LBH_u),0,Daten!BM174))</f>
        <v>0</v>
      </c>
      <c r="BO174" s="3"/>
      <c r="BP174" s="6">
        <f>IF(BP$80=0,0,BP173-qd*($E175-$E177)/H_T)</f>
        <v>0</v>
      </c>
      <c r="BQ174" s="97">
        <f>IF(BP$80=0,0,IF(OR($E177&gt;=H_T-LBh_o,$E177&lt;LBH_u),0,Daten!BP174))</f>
        <v>0</v>
      </c>
      <c r="BR174" s="3"/>
      <c r="BS174" s="6">
        <f>IF(BS$80=0,0,BS173-qd*($E175-$E177)/H_T)</f>
        <v>0</v>
      </c>
      <c r="BT174" s="97">
        <f>IF(BS$80=0,0,IF(OR($E177&gt;=H_T-LBh_o,$E177&lt;LBH_u),0,Daten!BS174))</f>
        <v>0</v>
      </c>
      <c r="BU174" s="3"/>
      <c r="BV174" s="6">
        <f>IF(BV$80=0,0,BV173-qd*($E175-$E177)/H_T)</f>
        <v>0</v>
      </c>
      <c r="BW174" s="97">
        <f>IF(BV$80=0,0,IF(OR($E177&gt;=H_T-LBh_o,$E177&lt;LBH_u),0,Daten!BV174))</f>
        <v>0</v>
      </c>
      <c r="BX174" s="3"/>
      <c r="BY174" s="6">
        <f>IF(BY$80=0,0,BY173-qd*($E175-$E177)/H_T)</f>
        <v>0</v>
      </c>
      <c r="BZ174" s="97">
        <f>IF(BY$80=0,0,IF(OR($E177&gt;=H_T-LBh_o,$E177&lt;LBH_u),0,Daten!BY174))</f>
        <v>0</v>
      </c>
      <c r="CA174" s="3"/>
      <c r="CB174" s="6">
        <f>IF(CB$80=0,0,CB173-qd*($E175-$E177)/H_T)</f>
        <v>0</v>
      </c>
      <c r="CC174" s="97">
        <f>IF(CB$80=0,0,IF(OR($E177&gt;=H_T-LBh_o,$E177&lt;LBH_u),0,Daten!CB174))</f>
        <v>0</v>
      </c>
    </row>
    <row r="175" spans="1:81">
      <c r="D175" s="3" t="s">
        <v>104</v>
      </c>
      <c r="E175" s="6">
        <f t="shared" ref="E175" si="116">E166</f>
        <v>0</v>
      </c>
      <c r="F175" s="54" t="s">
        <v>178</v>
      </c>
      <c r="G175" s="38"/>
      <c r="H175" s="98">
        <f>IF(Bh="nein",ABS(H173),ABS(I173))</f>
        <v>0</v>
      </c>
      <c r="I175" s="9"/>
      <c r="J175" s="38"/>
      <c r="K175" s="98">
        <f>IF(Bh="nein",ABS(K173),ABS(L173))</f>
        <v>0</v>
      </c>
      <c r="L175" s="9"/>
      <c r="M175" s="38"/>
      <c r="N175" s="98">
        <f>IF(Bh="nein",ABS(N173),ABS(O173))</f>
        <v>0</v>
      </c>
      <c r="O175" s="9"/>
      <c r="P175" s="38"/>
      <c r="Q175" s="98">
        <f>IF(Bh="nein",ABS(Q173),ABS(R173))</f>
        <v>0</v>
      </c>
      <c r="R175" s="9"/>
      <c r="S175" s="38"/>
      <c r="T175" s="98">
        <f>IF(Bh="nein",ABS(T173),ABS(U173))</f>
        <v>0</v>
      </c>
      <c r="U175" s="9"/>
      <c r="V175" s="38"/>
      <c r="W175" s="98">
        <f>IF(Bh="nein",ABS(W173),ABS(X173))</f>
        <v>0</v>
      </c>
      <c r="X175" s="9"/>
      <c r="Y175" s="38"/>
      <c r="Z175" s="98">
        <f>IF(Bh="nein",ABS(Z173),ABS(AA173))</f>
        <v>0</v>
      </c>
      <c r="AA175" s="9"/>
      <c r="AB175" s="38"/>
      <c r="AC175" s="98">
        <f>IF(Bh="nein",ABS(AC173),ABS(AD173))</f>
        <v>0</v>
      </c>
      <c r="AD175" s="9"/>
      <c r="AE175" s="38"/>
      <c r="AF175" s="98">
        <f>IF(Bh="nein",ABS(AF173),ABS(AG173))</f>
        <v>0</v>
      </c>
      <c r="AG175" s="9"/>
      <c r="AH175" s="38"/>
      <c r="AI175" s="98">
        <f>IF(Bh="nein",ABS(AI173),ABS(AJ173))</f>
        <v>0</v>
      </c>
      <c r="AJ175" s="9"/>
      <c r="AK175" s="38"/>
      <c r="AL175" s="98">
        <f>IF(Bh="nein",ABS(AL173),ABS(AM173))</f>
        <v>0</v>
      </c>
      <c r="AM175" s="9"/>
      <c r="AN175" s="38"/>
      <c r="AO175" s="98">
        <f>IF(Bh="nein",ABS(AO173),ABS(AP173))</f>
        <v>0</v>
      </c>
      <c r="AP175" s="9"/>
      <c r="AQ175" s="38"/>
      <c r="AR175" s="98">
        <f>IF(Bh="nein",ABS(AR173),ABS(AS173))</f>
        <v>0</v>
      </c>
      <c r="AS175" s="9"/>
      <c r="AT175" s="38"/>
      <c r="AU175" s="98">
        <f>IF(Bh="nein",ABS(AU173),ABS(AV173))</f>
        <v>0</v>
      </c>
      <c r="AV175" s="9"/>
      <c r="AW175" s="38"/>
      <c r="AX175" s="98">
        <f>IF(Bh="nein",ABS(AX173),ABS(AY173))</f>
        <v>0</v>
      </c>
      <c r="AY175" s="9"/>
      <c r="AZ175" s="38"/>
      <c r="BA175" s="98">
        <f>IF(Bh="nein",ABS(BA173),ABS(BB173))</f>
        <v>0</v>
      </c>
      <c r="BB175" s="9"/>
      <c r="BC175" s="38"/>
      <c r="BD175" s="98">
        <f>IF(Bh="nein",ABS(BD173),ABS(BE173))</f>
        <v>0</v>
      </c>
      <c r="BE175" s="9"/>
      <c r="BF175" s="38"/>
      <c r="BG175" s="98">
        <f>IF(Bh="nein",ABS(BG173),ABS(BH173))</f>
        <v>0</v>
      </c>
      <c r="BH175" s="9"/>
      <c r="BI175" s="38"/>
      <c r="BJ175" s="98">
        <f>IF(Bh="nein",ABS(BJ173),ABS(BK173))</f>
        <v>0</v>
      </c>
      <c r="BK175" s="9"/>
      <c r="BL175" s="38"/>
      <c r="BM175" s="98">
        <f>IF(Bh="nein",ABS(BM173),ABS(BN173))</f>
        <v>0</v>
      </c>
      <c r="BN175" s="9"/>
      <c r="BO175" s="38"/>
      <c r="BP175" s="98">
        <f>IF(Bh="nein",ABS(BP173),ABS(BQ173))</f>
        <v>0</v>
      </c>
      <c r="BQ175" s="9"/>
      <c r="BR175" s="38"/>
      <c r="BS175" s="98">
        <f>IF(Bh="nein",ABS(BS173),ABS(BT173))</f>
        <v>0</v>
      </c>
      <c r="BT175" s="9"/>
      <c r="BU175" s="38"/>
      <c r="BV175" s="98">
        <f>IF(Bh="nein",ABS(BV173),ABS(BW173))</f>
        <v>0</v>
      </c>
      <c r="BW175" s="9"/>
      <c r="BX175" s="38"/>
      <c r="BY175" s="98">
        <f>IF(Bh="nein",ABS(BY173),ABS(BZ173))</f>
        <v>0</v>
      </c>
      <c r="BZ175" s="9"/>
      <c r="CA175" s="38"/>
      <c r="CB175" s="98">
        <f>IF(Bh="nein",ABS(CB173),ABS(CC173))</f>
        <v>0</v>
      </c>
      <c r="CC175" s="9"/>
    </row>
    <row r="176" spans="1:81">
      <c r="A176" s="7"/>
      <c r="B176" s="8"/>
      <c r="C176" s="11" t="s">
        <v>229</v>
      </c>
      <c r="D176" s="3"/>
      <c r="E176" s="6"/>
      <c r="F176" s="55" t="s">
        <v>179</v>
      </c>
      <c r="G176" s="41"/>
      <c r="H176" s="6">
        <f>IF($D174&lt;=nHP,H$82/H_T,0)</f>
        <v>0</v>
      </c>
      <c r="I176" s="3"/>
      <c r="J176" s="41"/>
      <c r="K176" s="6">
        <f>IF($D174&lt;=nHP,K$82/H_T,0)</f>
        <v>0</v>
      </c>
      <c r="L176" s="3"/>
      <c r="M176" s="41"/>
      <c r="N176" s="6">
        <f>IF($D174&lt;=nHP,N$82/H_T,0)</f>
        <v>0</v>
      </c>
      <c r="P176" s="41"/>
      <c r="Q176" s="6">
        <f>IF($D174&lt;=nHP,Q$82/H_T,0)</f>
        <v>0</v>
      </c>
      <c r="S176" s="41"/>
      <c r="T176" s="6">
        <f>IF($D174&lt;=nHP,T$82/H_T,0)</f>
        <v>0</v>
      </c>
      <c r="V176" s="41"/>
      <c r="W176" s="6">
        <f>IF($D174&lt;=nHP,W$82/H_T,0)</f>
        <v>0</v>
      </c>
      <c r="Y176" s="41"/>
      <c r="Z176" s="6">
        <f>IF($D174&lt;=nHP,Z$82/H_T,0)</f>
        <v>0</v>
      </c>
      <c r="AB176" s="41"/>
      <c r="AC176" s="6">
        <f>IF($D174&lt;=nHP,AC$82/H_T,0)</f>
        <v>0</v>
      </c>
      <c r="AE176" s="41"/>
      <c r="AF176" s="6">
        <f>IF($D174&lt;=nHP,AF$82/H_T,0)</f>
        <v>0</v>
      </c>
      <c r="AH176" s="41"/>
      <c r="AI176" s="6">
        <f>IF($D174&lt;=nHP,AI$82/H_T,0)</f>
        <v>0</v>
      </c>
      <c r="AK176" s="41"/>
      <c r="AL176" s="6">
        <f>IF($D174&lt;=nHP,AL$82/H_T,0)</f>
        <v>0</v>
      </c>
      <c r="AN176" s="41"/>
      <c r="AO176" s="6">
        <f>IF($D174&lt;=nHP,AO$82/H_T,0)</f>
        <v>0</v>
      </c>
      <c r="AP176" s="3"/>
      <c r="AQ176" s="41"/>
      <c r="AR176" s="6">
        <f>IF($D174&lt;=nHP,AR$82/H_T,0)</f>
        <v>0</v>
      </c>
      <c r="AS176" s="3"/>
      <c r="AT176" s="41"/>
      <c r="AU176" s="6">
        <f>IF($D174&lt;=nHP,AU$82/H_T,0)</f>
        <v>0</v>
      </c>
      <c r="AW176" s="41"/>
      <c r="AX176" s="6">
        <f>IF($D174&lt;=nHP,AX$82/H_T,0)</f>
        <v>0</v>
      </c>
      <c r="AY176" s="3"/>
      <c r="AZ176" s="41"/>
      <c r="BA176" s="6">
        <f>IF($D174&lt;=nHP,BA$82/H_T,0)</f>
        <v>0</v>
      </c>
      <c r="BB176" s="3"/>
      <c r="BC176" s="41"/>
      <c r="BD176" s="6">
        <f>IF($D174&lt;=nHP,BD$82/H_T,0)</f>
        <v>0</v>
      </c>
      <c r="BE176" s="3"/>
      <c r="BF176" s="41"/>
      <c r="BG176" s="6">
        <f>IF($D174&lt;=nHP,BG$82/H_T,0)</f>
        <v>0</v>
      </c>
      <c r="BH176" s="3"/>
      <c r="BI176" s="41"/>
      <c r="BJ176" s="6">
        <f>IF($D174&lt;=nHP,BJ$82/H_T,0)</f>
        <v>0</v>
      </c>
      <c r="BK176" s="3"/>
      <c r="BL176" s="41"/>
      <c r="BM176" s="6">
        <f>IF($D174&lt;=nHP,BM$82/H_T,0)</f>
        <v>0</v>
      </c>
      <c r="BN176" s="3"/>
      <c r="BO176" s="41"/>
      <c r="BP176" s="6">
        <f>IF($D174&lt;=nHP,BP$82/H_T,0)</f>
        <v>0</v>
      </c>
      <c r="BQ176" s="3"/>
      <c r="BR176" s="41"/>
      <c r="BS176" s="6">
        <f>IF($D174&lt;=nHP,BS$82/H_T,0)</f>
        <v>0</v>
      </c>
      <c r="BT176" s="3"/>
      <c r="BU176" s="41"/>
      <c r="BV176" s="6">
        <f>IF($D174&lt;=nHP,BV$82/H_T,0)</f>
        <v>0</v>
      </c>
      <c r="BW176" s="3"/>
      <c r="BX176" s="41"/>
      <c r="BY176" s="6">
        <f>IF($D174&lt;=nHP,BY$82/H_T,0)</f>
        <v>0</v>
      </c>
      <c r="BZ176" s="3"/>
      <c r="CA176" s="41"/>
      <c r="CB176" s="6">
        <f>IF($D174&lt;=nHP,CB$82/H_T,0)</f>
        <v>0</v>
      </c>
      <c r="CC176" s="3"/>
    </row>
    <row r="177" spans="1:81">
      <c r="A177" s="41" t="s">
        <v>223</v>
      </c>
      <c r="B177" s="6" t="str">
        <f>IF(D180="","",IF(ABS(H180)=Bemessung!$C$26,ABS(Daten!H175),IF(ABS(Daten!K180)=Bemessung!$C$26,ABS(Daten!K175),IF(ABS(Daten!N180)=Bemessung!$C$26,ABS(Daten!N175),IF(ABS(Daten!Q180)=Bemessung!$C$26,ABS(Daten!Q175),IF(ABS(Daten!T180)=Bemessung!$C$26,ABS(Daten!T175),IF(ABS(Daten!W180)=Bemessung!$C$26,ABS(Daten!W175),IF(ABS(Daten!Z180)=Bemessung!$C$26,ABS(Daten!Z175),IF(ABS(Daten!AC180)=Bemessung!$C$26,ABS(Daten!AC175),IF(ABS(Daten!AF180)=Bemessung!$C$26,ABS(Daten!AF175),IF(ABS(Daten!AI180)=Bemessung!$C$26,ABS(Daten!AI175),IF(ABS(Daten!AL180)=Bemessung!$C$26,ABS(Daten!AL175),IF(ABS(Daten!AO180)=Bemessung!$C$26,ABS(Daten!AO175),IF(ABS(Daten!AR180)=Bemessung!$C$26,ABS(Daten!AR175),IF(ABS(Daten!AU180)=Bemessung!$C$26,ABS(Daten!AU175),IF(ABS(Daten!AX180)=Bemessung!$C$26,ABS(Daten!AX175),IF(ABS(Daten!BA180)=Bemessung!$C$26,ABS(Daten!BA175),IF(ABS(Daten!BD180)=Bemessung!$C$26,ABS(Daten!BD175),IF(ABS(Daten!BG180)=Bemessung!$C$26,ABS(Daten!BG175),IF(ABS(Daten!BJ180)=Bemessung!$C$26,ABS(Daten!BJ175),IF(ABS(Daten!BM180)=Bemessung!$C$26,ABS(Daten!BM175),IF(ABS(Daten!BP180)=Bemessung!$C$26,ABS(Daten!BP175),IF(ABS(Daten!BS180)=Bemessung!$C$26,ABS(Daten!BS175),IF(ABS(Daten!BV180)=Bemessung!$C$26,ABS(Daten!BV175),IF(ABS(Daten!BY180)=Bemessung!$C$26,ABS(Daten!BY175),IF(ABS(Daten!CB180)=Bemessung!$C$26,ABS(Daten!CB175),""))))))))))))))))))))))))))</f>
        <v/>
      </c>
      <c r="C177" s="65" t="str">
        <f>IF(D180="","",IF(ABS(H180)=Bemessung!$C$26,1,IF(ABS(Daten!K180)=Bemessung!$C$26,2,IF(ABS(Daten!N180)=Bemessung!$C$26,3,IF(ABS(Daten!Q180)=Bemessung!$C$26,4,IF(ABS(Daten!T180)=Bemessung!$C$26,5,IF(ABS(Daten!W180)=Bemessung!$C$26,6,IF(ABS(Daten!Z180)=Bemessung!$C$26,7,IF(ABS(Daten!AC180)=Bemessung!$C$26,8,IF(ABS(Daten!AF180)=Bemessung!$C$26,9,IF(ABS(Daten!AI180)=Bemessung!$C$26,10,IF(ABS(Daten!AL180)=Bemessung!$C$26,11,IF(ABS(Daten!AO180)=Bemessung!$C$26,12,IF(ABS(Daten!AR180)=Bemessung!$C$26,13,IF(ABS(Daten!AU180)=Bemessung!$C$26,14,IF(ABS(Daten!AX180)=Bemessung!$C$26,15,IF(ABS(Daten!BA180)=Bemessung!$C$26,16,IF(ABS(Daten!BD180)=Bemessung!$C$26,17,IF(ABS(Daten!BG180)=Bemessung!$C$26,18,IF(ABS(Daten!BJ180)=Bemessung!$C$26,19,IF(ABS(Daten!BM180)=Bemessung!$C$26,20,IF(ABS(Daten!BP180)=Bemessung!$C$26,21,IF(ABS(Daten!BS180)=Bemessung!$C$26,22,IF(ABS(Daten!BV180)=Bemessung!$C$26,23,IF(ABS(Daten!BY180)=Bemessung!$C$26,24,IF(ABS(Daten!CB180)=Bemessung!$C$26,25,""))))))))))))))))))))))))))</f>
        <v/>
      </c>
      <c r="D177" s="3" t="s">
        <v>103</v>
      </c>
      <c r="E177" s="6">
        <f>E175-$K$27</f>
        <v>0</v>
      </c>
      <c r="F177" s="55" t="s">
        <v>101</v>
      </c>
      <c r="G177" s="41">
        <v>0</v>
      </c>
      <c r="H177" s="6">
        <f>IF(H$82&gt;0,I177,G177)</f>
        <v>0</v>
      </c>
      <c r="I177" s="6">
        <f>IF(E175=0,0,IF(I$81=L_T,0,4*I$83/H$80))</f>
        <v>0</v>
      </c>
      <c r="J177" s="56">
        <f>IF($E175=0,0,IF(J$81=L_T,0,-(4*J$83/K$80+2*L$83/K$80)))</f>
        <v>0</v>
      </c>
      <c r="K177" s="6">
        <f>IF(K$82&gt;0,L177,J177)</f>
        <v>0</v>
      </c>
      <c r="L177" s="6">
        <f>IF($E175=0,0,IF(L$81=L_T,0,2*J$83/K$80+4*L$83/K$80))</f>
        <v>0</v>
      </c>
      <c r="M177" s="56">
        <f>IF($E175=0,0,IF(M$81=L_T,0,-(4*M$83/N$80+2*O$83/N$80)))</f>
        <v>0</v>
      </c>
      <c r="N177" s="6">
        <f>IF(N$82&gt;0,O177,M177)</f>
        <v>0</v>
      </c>
      <c r="O177" s="6">
        <f>IF($E175=0,0,IF(O$81=L_T,0,2*M$83/N$80+4*O$83/N$80))</f>
        <v>0</v>
      </c>
      <c r="P177" s="56">
        <f>IF($E175=0,0,IF(P$81=L_T,0,-(4*P$83/Q$80+2*R$83/Q$80)))</f>
        <v>0</v>
      </c>
      <c r="Q177" s="6">
        <f>IF(Q$82&gt;0,R177,P177)</f>
        <v>0</v>
      </c>
      <c r="R177" s="6">
        <f>IF($E175=0,0,IF(R$81=L_T,0,2*P$83/Q$80+4*R$83/Q$80))</f>
        <v>0</v>
      </c>
      <c r="S177" s="56">
        <f>IF($E175=0,0,IF(S$81=L_T,0,-(4*S$83/T$80+2*U$83/T$80)))</f>
        <v>0</v>
      </c>
      <c r="T177" s="6">
        <f>IF(T$82&gt;0,U177,S177)</f>
        <v>0</v>
      </c>
      <c r="U177" s="6">
        <f>IF($E175=0,0,IF(U$81=L_T,0,2*S$83/T$80+4*U$83/T$80))</f>
        <v>0</v>
      </c>
      <c r="V177" s="56">
        <f>IF($E175=0,0,IF(V$81=L_T,0,-(4*V$83/W$80+2*X$83/W$80)))</f>
        <v>0</v>
      </c>
      <c r="W177" s="6">
        <f>IF(W$82&gt;0,X177,V177)</f>
        <v>0</v>
      </c>
      <c r="X177" s="6">
        <f>IF($E175=0,0,IF(X$81=L_T,0,2*V$83/W$80+4*X$83/W$80))</f>
        <v>0</v>
      </c>
      <c r="Y177" s="56">
        <f>IF($E175=0,0,IF(Y$81=L_T,0,-(4*Y$83/Z$80+2*AA$83/Z$80)))</f>
        <v>0</v>
      </c>
      <c r="Z177" s="6">
        <f>IF(Z$82&gt;0,AA177,Y177)</f>
        <v>0</v>
      </c>
      <c r="AA177" s="6">
        <f>IF($E175=0,0,IF(AA$81=L_T,0,2*Y$83/Z$80+4*AA$83/Z$80))</f>
        <v>0</v>
      </c>
      <c r="AB177" s="56">
        <f>IF($E175=0,0,IF(AB$81=L_T,0,-(4*AB$83/AC$80+2*AD$83/AC$80)))</f>
        <v>0</v>
      </c>
      <c r="AC177" s="6">
        <f>IF(AC$82&gt;0,AD177,AB177)</f>
        <v>0</v>
      </c>
      <c r="AD177" s="6">
        <f>IF($E175=0,0,IF(AD$81=L_T,0,2*AB$83/AC$80+4*AD$83/AC$80))</f>
        <v>0</v>
      </c>
      <c r="AE177" s="56">
        <f>IF($E175=0,0,IF(AE$81=L_T,0,-(4*AE$83/AF$80+2*AG$83/AF$80)))</f>
        <v>0</v>
      </c>
      <c r="AF177" s="6">
        <f>IF(AF$82&gt;0,AG177,AE177)</f>
        <v>0</v>
      </c>
      <c r="AG177" s="6">
        <f>IF($E175=0,0,IF(AG$81=L_T,0,2*AE$83/AF$80+4*AG$83/AF$80))</f>
        <v>0</v>
      </c>
      <c r="AH177" s="56">
        <f>IF($E175=0,0,IF(AH$81=L_T,0,-(4*AH$83/AI$80+2*AJ$83/AI$80)))</f>
        <v>0</v>
      </c>
      <c r="AI177" s="6">
        <f>IF(AI$82&gt;0,AJ177,AH177)</f>
        <v>0</v>
      </c>
      <c r="AJ177" s="6">
        <f>IF($E175=0,0,IF(AJ$81=L_T,0,2*AH$83/AI$80+4*AJ$83/AI$80))</f>
        <v>0</v>
      </c>
      <c r="AK177" s="56">
        <f>IF($E175=0,0,IF(AK$81=L_T,0,-(4*AK$83/AL$80+2*AM$83/AL$80)))</f>
        <v>0</v>
      </c>
      <c r="AL177" s="6">
        <f>IF(AL$82&gt;0,AM177,AK177)</f>
        <v>0</v>
      </c>
      <c r="AM177" s="6">
        <f>IF($E175=0,0,IF(AM$81=L_T,0,2*AK$83/AL$80+4*AM$83/AL$80))</f>
        <v>0</v>
      </c>
      <c r="AN177" s="56">
        <f>IF($E175=0,0,IF(AN$81=L_T,0,-(4*AN$83/AO$80+2*AP$83/AO$80)))</f>
        <v>0</v>
      </c>
      <c r="AO177" s="6">
        <f>IF(AO$82&gt;0,AP177,AN177)</f>
        <v>0</v>
      </c>
      <c r="AP177" s="6">
        <f>IF($E175=0,0,IF(AP$81=L_T,0,2*AN$83/AO$80+4*AP$83/AO$80))</f>
        <v>0</v>
      </c>
      <c r="AQ177" s="56">
        <f>IF($E175=0,0,IF(AQ$81=L_T,0,-(4*AQ$83/AR$80+2*AS$83/AR$80)))</f>
        <v>0</v>
      </c>
      <c r="AR177" s="6">
        <f>IF(AR$82&gt;0,AS177,AQ177)</f>
        <v>0</v>
      </c>
      <c r="AS177" s="6">
        <f>IF($E175=0,0,IF(AS$81=L_T,0,2*AQ$83/AR$80+4*AS$83/AR$80))</f>
        <v>0</v>
      </c>
      <c r="AT177" s="56">
        <f>IF($E175=0,0,IF(AT$81=L_T,0,-(4*AT$83/AU$80+2*AV$83/AU$80)))</f>
        <v>0</v>
      </c>
      <c r="AU177" s="6">
        <f>IF(AU$82&gt;0,AV177,AT177)</f>
        <v>0</v>
      </c>
      <c r="AV177" s="6">
        <f>IF($E175=0,0,IF(AV$81=L_T,0,2*AT$83/AU$80+4*AV$83/AU$80))</f>
        <v>0</v>
      </c>
      <c r="AW177" s="56">
        <f>IF($E175=0,0,IF(AW$81=L_T,0,-(4*AW$83/AX$80+2*AY$83/AX$80)))</f>
        <v>0</v>
      </c>
      <c r="AX177" s="6">
        <f>IF(AX$82&gt;0,AY177,AW177)</f>
        <v>0</v>
      </c>
      <c r="AY177" s="6">
        <f>IF($E175=0,0,IF(AY$81=L_T,0,2*AW$83/AX$80+4*AY$83/AX$80))</f>
        <v>0</v>
      </c>
      <c r="AZ177" s="56">
        <f>IF($E175=0,0,IF(AZ$81=L_T,0,-(4*AZ$83/BA$80+2*BB$83/BA$80)))</f>
        <v>0</v>
      </c>
      <c r="BA177" s="6">
        <f>IF(BA$82&gt;0,BB177,AZ177)</f>
        <v>0</v>
      </c>
      <c r="BB177" s="6">
        <f>IF($E175=0,0,IF(BB$81=L_T,0,2*AZ$83/BA$80+4*BB$83/BA$80))</f>
        <v>0</v>
      </c>
      <c r="BC177" s="56">
        <f>IF($E175=0,0,IF(BC$81=L_T,0,-(4*BC$83/BD$80+2*BE$83/BD$80)))</f>
        <v>0</v>
      </c>
      <c r="BD177" s="6">
        <f>IF(BD$82&gt;0,BE177,BC177)</f>
        <v>0</v>
      </c>
      <c r="BE177" s="6">
        <f>IF($E175=0,0,IF(BE$81=L_T,0,2*BC$83/BD$80+4*BE$83/BD$80))</f>
        <v>0</v>
      </c>
      <c r="BF177" s="56">
        <f>IF($E175=0,0,IF(BF$81=L_T,0,-(4*BF$83/BG$80+2*BH$83/BG$80)))</f>
        <v>0</v>
      </c>
      <c r="BG177" s="6">
        <f>IF(BG$82&gt;0,BH177,BF177)</f>
        <v>0</v>
      </c>
      <c r="BH177" s="6">
        <f>IF($E175=0,0,IF(BH$81=L_T,0,2*BF$83/BG$80+4*BH$83/BG$80))</f>
        <v>0</v>
      </c>
      <c r="BI177" s="56">
        <f>IF($E175=0,0,IF(BI$81=L_T,0,-(4*BI$83/BJ$80+2*BK$83/BJ$80)))</f>
        <v>0</v>
      </c>
      <c r="BJ177" s="6">
        <f>IF(BJ$82&gt;0,BK177,BI177)</f>
        <v>0</v>
      </c>
      <c r="BK177" s="6">
        <f>IF($E175=0,0,IF(BK$81=L_T,0,2*BI$83/BJ$80+4*BK$83/BJ$80))</f>
        <v>0</v>
      </c>
      <c r="BL177" s="56">
        <f>IF($E175=0,0,IF(BL$81=L_T,0,-(4*BL$83/BM$80+2*BN$83/BM$80)))</f>
        <v>0</v>
      </c>
      <c r="BM177" s="6">
        <f>IF(BM$82&gt;0,BN177,BL177)</f>
        <v>0</v>
      </c>
      <c r="BN177" s="6">
        <f>IF($E175=0,0,IF(BN$81=L_T,0,2*BL$83/BM$80+4*BN$83/BM$80))</f>
        <v>0</v>
      </c>
      <c r="BO177" s="56">
        <f>IF($E175=0,0,IF(BO$81=L_T,0,-(4*BO$83/BP$80+2*BQ$83/BP$80)))</f>
        <v>0</v>
      </c>
      <c r="BP177" s="6">
        <f>IF(BP$82&gt;0,BQ177,BO177)</f>
        <v>0</v>
      </c>
      <c r="BQ177" s="6">
        <f>IF($E175=0,0,IF(BQ$81=L_T,0,2*BO$83/BP$80+4*BQ$83/BP$80))</f>
        <v>0</v>
      </c>
      <c r="BR177" s="56">
        <f>IF($E175=0,0,IF(BR$81=L_T,0,-(4*BR$83/BS$80+2*BT$83/BS$80)))</f>
        <v>0</v>
      </c>
      <c r="BS177" s="6">
        <f>IF(BS$82&gt;0,BT177,BR177)</f>
        <v>0</v>
      </c>
      <c r="BT177" s="6">
        <f>IF($E175=0,0,IF(BT$81=L_T,0,2*BR$83/BS$80+4*BT$83/BS$80))</f>
        <v>0</v>
      </c>
      <c r="BU177" s="56">
        <f>IF($E175=0,0,IF(BU$81=L_T,0,-(4*BU$83/BV$80+2*BW$83/BV$80)))</f>
        <v>0</v>
      </c>
      <c r="BV177" s="6">
        <f>IF(BV$82&gt;0,BW177,BU177)</f>
        <v>0</v>
      </c>
      <c r="BW177" s="6">
        <f>IF($E175=0,0,IF(BW$81=L_T,0,2*BU$83/BV$80+4*BW$83/BV$80))</f>
        <v>0</v>
      </c>
      <c r="BX177" s="56">
        <f>IF($E175=0,0,IF(BX$81=L_T,0,-(4*BX$83/BY$80+2*BZ$83/BY$80)))</f>
        <v>0</v>
      </c>
      <c r="BY177" s="6">
        <f>IF(BY$82&gt;0,BZ177,BX177)</f>
        <v>0</v>
      </c>
      <c r="BZ177" s="6">
        <f>IF($E175=0,0,IF(BZ$81=L_T,0,2*BX$83/BY$80+4*BZ$83/BY$80))</f>
        <v>0</v>
      </c>
      <c r="CA177" s="56">
        <f>IF($E175=0,0,IF(CA$81=L_T,0,-(4*CA$83/CB$80+2*CC$83/CB$80)))</f>
        <v>0</v>
      </c>
      <c r="CB177" s="6">
        <f>IF(CB$82&gt;0,CC177,CA177)</f>
        <v>0</v>
      </c>
      <c r="CC177" s="6">
        <f>IF($E175=0,0,IF(CC$81=L_T,0,2*CA$83/CB$80+4*CC$83/CB$80))</f>
        <v>0</v>
      </c>
    </row>
    <row r="178" spans="1:81">
      <c r="A178" s="41" t="s">
        <v>224</v>
      </c>
      <c r="B178" s="6" t="str">
        <f>IF(D180="","",IF(ABS(H180)=Bemessung!$C$26,ABS(Daten!H177),IF(ABS(Daten!K180)=Bemessung!$C$26,ABS(Daten!K177),IF(ABS(Daten!N180)=Bemessung!$C$26,ABS(Daten!N177),IF(ABS(Daten!Q180)=Bemessung!$C$26,ABS(Daten!Q177),IF(ABS(Daten!T180)=Bemessung!$C$26,ABS(Daten!T177),IF(ABS(Daten!W180)=Bemessung!$C$26,ABS(Daten!W177),IF(ABS(Daten!Z180)=Bemessung!$C$26,ABS(Daten!Z177),IF(ABS(Daten!AC180)=Bemessung!$C$26,ABS(Daten!AC177),IF(ABS(Daten!AF180)=Bemessung!$C$26,ABS(Daten!AF177),IF(ABS(Daten!AI180)=Bemessung!$C$26,ABS(Daten!AI177),IF(ABS(Daten!AL180)=Bemessung!$C$26,ABS(Daten!AL177),IF(ABS(Daten!AO180)=Bemessung!$C$26,ABS(Daten!AO177),IF(ABS(Daten!AR180)=Bemessung!$C$26,ABS(Daten!AR177),IF(ABS(Daten!AU180)=Bemessung!$C$26,ABS(Daten!AU177),IF(ABS(Daten!AX180)=Bemessung!$C$26,ABS(Daten!AX177),IF(ABS(Daten!BA180)=Bemessung!$C$26,ABS(Daten!BA177),IF(ABS(Daten!BD180)=Bemessung!$C$26,ABS(Daten!BD177),IF(ABS(Daten!BG180)=Bemessung!$C$26,ABS(Daten!BG177),IF(ABS(Daten!BJ180)=Bemessung!$C$26,ABS(Daten!BJ177),IF(ABS(Daten!BM180)=Bemessung!$C$26,ABS(Daten!BM177),IF(ABS(Daten!BP180)=Bemessung!$C$26,ABS(Daten!BP177),IF(ABS(Daten!BS180)=Bemessung!$C$26,ABS(Daten!BS177),IF(ABS(Daten!BV180)=Bemessung!$C$26,ABS(Daten!BV177),IF(ABS(Daten!BY180)=Bemessung!$C$26,ABS(Daten!BY177),IF(ABS(Daten!CB180)=Bemessung!$C$26,ABS(Daten!CB177),""))))))))))))))))))))))))))</f>
        <v/>
      </c>
      <c r="C178" s="28"/>
      <c r="D178" s="3"/>
      <c r="E178" s="6"/>
      <c r="F178" s="55" t="s">
        <v>180</v>
      </c>
      <c r="G178" s="41"/>
      <c r="H178" s="6">
        <f>IF(Bh="nein",ABS(H174),ABS(I174))</f>
        <v>0</v>
      </c>
      <c r="I178" s="6"/>
      <c r="J178" s="56"/>
      <c r="K178" s="6">
        <f>IF(Bh="nein",ABS(K174),ABS(L174))</f>
        <v>0</v>
      </c>
      <c r="L178" s="6"/>
      <c r="M178" s="56"/>
      <c r="N178" s="6">
        <f>IF(Bh="nein",ABS(N174),ABS(O174))</f>
        <v>0</v>
      </c>
      <c r="O178" s="6"/>
      <c r="P178" s="56"/>
      <c r="Q178" s="6">
        <f>IF(Bh="nein",ABS(Q174),ABS(R174))</f>
        <v>0</v>
      </c>
      <c r="R178" s="6"/>
      <c r="S178" s="56"/>
      <c r="T178" s="6">
        <f>IF(Bh="nein",ABS(T174),ABS(U174))</f>
        <v>0</v>
      </c>
      <c r="U178" s="6"/>
      <c r="V178" s="56"/>
      <c r="W178" s="6">
        <f>IF(Bh="nein",ABS(W174),ABS(X174))</f>
        <v>0</v>
      </c>
      <c r="X178" s="6"/>
      <c r="Y178" s="56"/>
      <c r="Z178" s="6">
        <f>IF(Bh="nein",ABS(Z174),ABS(AA174))</f>
        <v>0</v>
      </c>
      <c r="AA178" s="6"/>
      <c r="AB178" s="56"/>
      <c r="AC178" s="6">
        <f>IF(Bh="nein",ABS(AC174),ABS(AD174))</f>
        <v>0</v>
      </c>
      <c r="AD178" s="6"/>
      <c r="AE178" s="56"/>
      <c r="AF178" s="6">
        <f>IF(Bh="nein",ABS(AF174),ABS(AG174))</f>
        <v>0</v>
      </c>
      <c r="AG178" s="6"/>
      <c r="AH178" s="56"/>
      <c r="AI178" s="6">
        <f>IF(Bh="nein",ABS(AI174),ABS(AJ174))</f>
        <v>0</v>
      </c>
      <c r="AJ178" s="6"/>
      <c r="AK178" s="56"/>
      <c r="AL178" s="6">
        <f>IF(Bh="nein",ABS(AL174),ABS(AM174))</f>
        <v>0</v>
      </c>
      <c r="AM178" s="6"/>
      <c r="AN178" s="56"/>
      <c r="AO178" s="6">
        <f>IF(Bh="nein",ABS(AO174),ABS(AP174))</f>
        <v>0</v>
      </c>
      <c r="AP178" s="6"/>
      <c r="AQ178" s="56"/>
      <c r="AR178" s="6">
        <f>IF(Bh="nein",ABS(AR174),ABS(AS174))</f>
        <v>0</v>
      </c>
      <c r="AS178" s="6"/>
      <c r="AT178" s="56"/>
      <c r="AU178" s="6">
        <f>IF(Bh="nein",ABS(AU174),ABS(AV174))</f>
        <v>0</v>
      </c>
      <c r="AV178" s="6"/>
      <c r="AW178" s="56"/>
      <c r="AX178" s="6">
        <f>IF(Bh="nein",ABS(AX174),ABS(AY174))</f>
        <v>0</v>
      </c>
      <c r="AY178" s="6"/>
      <c r="AZ178" s="56"/>
      <c r="BA178" s="6">
        <f>IF(Bh="nein",ABS(BA174),ABS(BB174))</f>
        <v>0</v>
      </c>
      <c r="BB178" s="6"/>
      <c r="BC178" s="56"/>
      <c r="BD178" s="6">
        <f>IF(Bh="nein",ABS(BD174),ABS(BE174))</f>
        <v>0</v>
      </c>
      <c r="BE178" s="6"/>
      <c r="BF178" s="56"/>
      <c r="BG178" s="6">
        <f>IF(Bh="nein",ABS(BG174),ABS(BH174))</f>
        <v>0</v>
      </c>
      <c r="BH178" s="6"/>
      <c r="BI178" s="56"/>
      <c r="BJ178" s="6">
        <f>IF(Bh="nein",ABS(BJ174),ABS(BK174))</f>
        <v>0</v>
      </c>
      <c r="BK178" s="6"/>
      <c r="BL178" s="56"/>
      <c r="BM178" s="6">
        <f>IF(Bh="nein",ABS(BM174),ABS(BN174))</f>
        <v>0</v>
      </c>
      <c r="BN178" s="6"/>
      <c r="BO178" s="56"/>
      <c r="BP178" s="6">
        <f>IF(Bh="nein",ABS(BP174),ABS(BQ174))</f>
        <v>0</v>
      </c>
      <c r="BQ178" s="6"/>
      <c r="BR178" s="56"/>
      <c r="BS178" s="6">
        <f>IF(Bh="nein",ABS(BS174),ABS(BT174))</f>
        <v>0</v>
      </c>
      <c r="BT178" s="6"/>
      <c r="BU178" s="56"/>
      <c r="BV178" s="6">
        <f>IF(Bh="nein",ABS(BV174),ABS(BW174))</f>
        <v>0</v>
      </c>
      <c r="BW178" s="6"/>
      <c r="BX178" s="56"/>
      <c r="BY178" s="6">
        <f>IF(Bh="nein",ABS(BY174),ABS(BZ174))</f>
        <v>0</v>
      </c>
      <c r="BZ178" s="6"/>
      <c r="CA178" s="56"/>
      <c r="CB178" s="6">
        <f>IF(Bh="nein",ABS(CB174),ABS(CC174))</f>
        <v>0</v>
      </c>
      <c r="CC178" s="6"/>
    </row>
    <row r="179" spans="1:81">
      <c r="A179" s="41" t="s">
        <v>225</v>
      </c>
      <c r="B179" s="6" t="str">
        <f>IF(D180="","",IF(ABS(H180)=Bemessung!$C$26,ABS(Daten!H176),IF(ABS(Daten!K180)=Bemessung!$C$26,ABS(Daten!K176),IF(ABS(Daten!N180)=Bemessung!$C$26,ABS(Daten!N176),IF(ABS(Daten!Q180)=Bemessung!$C$26,ABS(Daten!Q176),IF(ABS(Daten!T180)=Bemessung!$C$26,ABS(Daten!T176),IF(ABS(Daten!W180)=Bemessung!$C$26,ABS(Daten!W176),IF(ABS(Daten!Z180)=Bemessung!$C$26,ABS(Daten!Z176),IF(ABS(Daten!AC180)=Bemessung!$C$26,ABS(Daten!AC176),IF(ABS(Daten!AF180)=Bemessung!$C$26,ABS(Daten!AF176),IF(ABS(Daten!AI180)=Bemessung!$C$26,ABS(Daten!AI176),IF(ABS(Daten!AL180)=Bemessung!$C$26,ABS(Daten!AL176),IF(ABS(Daten!AO180)=Bemessung!$C$26,ABS(Daten!AO176),IF(ABS(Daten!AR180)=Bemessung!$C$26,ABS(Daten!AR176),IF(ABS(Daten!AU180)=Bemessung!$C$26,ABS(Daten!AU176),IF(ABS(Daten!AX180)=Bemessung!$C$26,ABS(Daten!AX176),IF(ABS(Daten!BA180)=Bemessung!$C$26,ABS(Daten!BA176),IF(ABS(Daten!BD180)=Bemessung!$C$26,ABS(Daten!BD176),IF(ABS(Daten!BG180)=Bemessung!$C$26,ABS(Daten!BG176),IF(ABS(Daten!BJ180)=Bemessung!$C$26,ABS(Daten!BJ176),IF(ABS(Daten!BM180)=Bemessung!$C$26,ABS(Daten!BM176),IF(ABS(Daten!BP180)=Bemessung!$C$26,ABS(Daten!BP176),IF(ABS(Daten!BS180)=Bemessung!$C$26,ABS(Daten!BS176),IF(ABS(Daten!BV180)=Bemessung!$C$26,ABS(Daten!BV176),IF(ABS(Daten!BY180)=Bemessung!$C$26,ABS(Daten!BY176),IF(ABS(Daten!CB180)=Bemessung!$C$26,ABS(Daten!CB176),""))))))))))))))))))))))))))</f>
        <v/>
      </c>
      <c r="C179" s="28"/>
      <c r="D179" s="3"/>
      <c r="E179" s="6"/>
      <c r="F179" s="57" t="s">
        <v>181</v>
      </c>
      <c r="G179" s="34"/>
      <c r="H179" s="19">
        <f>IF($D174&lt;=nHP,H$82/H_T,0)</f>
        <v>0</v>
      </c>
      <c r="I179" s="26"/>
      <c r="J179" s="34"/>
      <c r="K179" s="19">
        <f>IF($D174&lt;=nHP,K$82/H_T,0)</f>
        <v>0</v>
      </c>
      <c r="L179" s="26"/>
      <c r="M179" s="34"/>
      <c r="N179" s="19">
        <f>IF($D174&lt;=nHP,N$82/H_T,0)</f>
        <v>0</v>
      </c>
      <c r="O179" s="26"/>
      <c r="P179" s="34"/>
      <c r="Q179" s="19">
        <f>IF($D174&lt;=nHP,Q$82/H_T,0)</f>
        <v>0</v>
      </c>
      <c r="R179" s="26"/>
      <c r="S179" s="34"/>
      <c r="T179" s="19">
        <f>IF($D174&lt;=nHP,T$82/H_T,0)</f>
        <v>0</v>
      </c>
      <c r="U179" s="26"/>
      <c r="V179" s="34"/>
      <c r="W179" s="19">
        <f>IF($D174&lt;=nHP,W$82/H_T,0)</f>
        <v>0</v>
      </c>
      <c r="X179" s="26"/>
      <c r="Y179" s="34"/>
      <c r="Z179" s="19">
        <f>IF($D174&lt;=nHP,Z$82/H_T,0)</f>
        <v>0</v>
      </c>
      <c r="AA179" s="26"/>
      <c r="AB179" s="34"/>
      <c r="AC179" s="19">
        <f>IF($D174&lt;=nHP,AC$82/H_T,0)</f>
        <v>0</v>
      </c>
      <c r="AD179" s="26"/>
      <c r="AE179" s="34"/>
      <c r="AF179" s="19">
        <f>IF($D174&lt;=nHP,AF$82/H_T,0)</f>
        <v>0</v>
      </c>
      <c r="AG179" s="26"/>
      <c r="AH179" s="34"/>
      <c r="AI179" s="19">
        <f>IF($D174&lt;=nHP,AI$82/H_T,0)</f>
        <v>0</v>
      </c>
      <c r="AJ179" s="26"/>
      <c r="AK179" s="34"/>
      <c r="AL179" s="19">
        <f>IF($D174&lt;=nHP,AL$82/H_T,0)</f>
        <v>0</v>
      </c>
      <c r="AM179" s="26"/>
      <c r="AN179" s="34"/>
      <c r="AO179" s="19">
        <f>IF($D174&lt;=nHP,AO$82/H_T,0)</f>
        <v>0</v>
      </c>
      <c r="AP179" s="26"/>
      <c r="AQ179" s="34"/>
      <c r="AR179" s="19">
        <f>IF($D174&lt;=nHP,AR$82/H_T,0)</f>
        <v>0</v>
      </c>
      <c r="AS179" s="26"/>
      <c r="AT179" s="34"/>
      <c r="AU179" s="19">
        <f>IF($D174&lt;=nHP,AU$82/H_T,0)</f>
        <v>0</v>
      </c>
      <c r="AV179" s="26"/>
      <c r="AW179" s="34"/>
      <c r="AX179" s="19">
        <f>IF($D174&lt;=nHP,AX$82/H_T,0)</f>
        <v>0</v>
      </c>
      <c r="AY179" s="26"/>
      <c r="AZ179" s="34"/>
      <c r="BA179" s="19">
        <f>IF($D174&lt;=nHP,BA$82/H_T,0)</f>
        <v>0</v>
      </c>
      <c r="BB179" s="26"/>
      <c r="BC179" s="34"/>
      <c r="BD179" s="19">
        <f>IF($D174&lt;=nHP,BD$82/H_T,0)</f>
        <v>0</v>
      </c>
      <c r="BE179" s="26"/>
      <c r="BF179" s="34"/>
      <c r="BG179" s="19">
        <f>IF($D174&lt;=nHP,BG$82/H_T,0)</f>
        <v>0</v>
      </c>
      <c r="BH179" s="26"/>
      <c r="BI179" s="34"/>
      <c r="BJ179" s="19">
        <f>IF($D174&lt;=nHP,BJ$82/H_T,0)</f>
        <v>0</v>
      </c>
      <c r="BK179" s="26"/>
      <c r="BL179" s="34"/>
      <c r="BM179" s="19">
        <f>IF($D174&lt;=nHP,BM$82/H_T,0)</f>
        <v>0</v>
      </c>
      <c r="BN179" s="26"/>
      <c r="BO179" s="34"/>
      <c r="BP179" s="19">
        <f>IF($D174&lt;=nHP,BP$82/H_T,0)</f>
        <v>0</v>
      </c>
      <c r="BQ179" s="26"/>
      <c r="BR179" s="34"/>
      <c r="BS179" s="19">
        <f>IF($D174&lt;=nHP,BS$82/H_T,0)</f>
        <v>0</v>
      </c>
      <c r="BT179" s="26"/>
      <c r="BU179" s="34"/>
      <c r="BV179" s="19">
        <f>IF($D174&lt;=nHP,BV$82/H_T,0)</f>
        <v>0</v>
      </c>
      <c r="BW179" s="26"/>
      <c r="BX179" s="34"/>
      <c r="BY179" s="19">
        <f>IF($D174&lt;=nHP,BY$82/H_T,0)</f>
        <v>0</v>
      </c>
      <c r="BZ179" s="26"/>
      <c r="CA179" s="34"/>
      <c r="CB179" s="19">
        <f>IF($D174&lt;=nHP,CB$82/H_T,0)</f>
        <v>0</v>
      </c>
      <c r="CC179" s="26"/>
    </row>
    <row r="180" spans="1:81">
      <c r="A180" s="41"/>
      <c r="C180" s="28"/>
      <c r="D180" s="58" t="str">
        <f>IF(OR(ABS(H180)=Bemessung!$C$26,ABS(K180)=Bemessung!$C$26,ABS(N180)=Bemessung!$C$26,ABS(Daten!Q180)=Bemessung!$C$26,ABS(Daten!T180)=Bemessung!$C$26,ABS(Daten!W180)=Bemessung!$C$26,ABS(Daten!Z180)=Bemessung!$C$26,ABS(Daten!AC180)=Bemessung!$C$26,ABS(Daten!AF180)=Bemessung!$C$26,ABS(Daten!AI180)=Bemessung!$C$26,ABS(Daten!AL180)=Bemessung!$C$26,ABS(Daten!AO180)=Bemessung!$C$26,ABS(Daten!AR180)=Bemessung!$C$26,ABS(Daten!AU180)=Bemessung!$C$26,ABS(Daten!AX180)=Bemessung!$C$26,ABS(Daten!BA180)=Bemessung!$C$26,ABS(Daten!BD180)=Bemessung!$C$26,ABS(Daten!BG180)=Bemessung!$C$26,ABS(Daten!BJ180)=Bemessung!$C$26,ABS(Daten!BM180)=Bemessung!$C$26,ABS(Daten!BP180)=Bemessung!$C$26,ABS(Daten!BS180)=Bemessung!$C$26,ABS(Daten!BV180)=Bemessung!$C$26,ABS(Daten!BY180)=Bemessung!$C$26,ABS(Daten!CB180)=Bemessung!$C$26),D174,"")</f>
        <v/>
      </c>
      <c r="E180" s="6"/>
      <c r="F180" s="57" t="s">
        <v>182</v>
      </c>
      <c r="G180" s="34"/>
      <c r="H180" s="19">
        <f>IF(H$82&gt;0,SQRT((H175+I177)^2+H176^2),-SQRT((H175+G177)^2+H176^2))</f>
        <v>0</v>
      </c>
      <c r="I180" s="26"/>
      <c r="J180" s="34"/>
      <c r="K180" s="19">
        <f>IF(K$82&gt;0,SQRT((K175+L177)^2+K176^2),-SQRT((K175+J177)^2+K176^2))</f>
        <v>0</v>
      </c>
      <c r="L180" s="26"/>
      <c r="M180" s="34"/>
      <c r="N180" s="19">
        <f>IF(N$82&gt;0,SQRT((N175+O177)^2+N176^2),-SQRT((N175+M177)^2+N176^2))</f>
        <v>0</v>
      </c>
      <c r="O180" s="26"/>
      <c r="P180" s="34"/>
      <c r="Q180" s="19">
        <f>IF(Q$82&gt;0,SQRT((Q175+R177)^2+Q176^2),-SQRT((Q175+P177)^2+Q176^2))</f>
        <v>0</v>
      </c>
      <c r="R180" s="26"/>
      <c r="S180" s="34"/>
      <c r="T180" s="19">
        <f>IF(T$82&gt;0,SQRT((T175+U177)^2+T176^2),-SQRT((T175+S177)^2+T176^2))</f>
        <v>0</v>
      </c>
      <c r="U180" s="26"/>
      <c r="V180" s="34"/>
      <c r="W180" s="19">
        <f>IF(W$82&gt;0,SQRT((W175+X177)^2+W176^2),-SQRT((W175+V177)^2+W176^2))</f>
        <v>0</v>
      </c>
      <c r="X180" s="26"/>
      <c r="Y180" s="34"/>
      <c r="Z180" s="19">
        <f>IF(Z$82&gt;0,SQRT((Z175+AA177)^2+Z176^2),-SQRT((Z175+Y177)^2+Z176^2))</f>
        <v>0</v>
      </c>
      <c r="AA180" s="26"/>
      <c r="AB180" s="34"/>
      <c r="AC180" s="19">
        <f>IF(AC$82&gt;0,SQRT((AC175+AD177)^2+AC176^2),-SQRT((AC175+AB177)^2+AC176^2))</f>
        <v>0</v>
      </c>
      <c r="AD180" s="26"/>
      <c r="AE180" s="34"/>
      <c r="AF180" s="19">
        <f>IF(AF$82&gt;0,SQRT((AF175+AG177)^2+AF176^2),-SQRT((AF175+AE177)^2+AF176^2))</f>
        <v>0</v>
      </c>
      <c r="AG180" s="26"/>
      <c r="AH180" s="34"/>
      <c r="AI180" s="19">
        <f>IF(AI$82&gt;0,SQRT((AI175+AJ177)^2+AI176^2),-SQRT((AI175+AH177)^2+AI176^2))</f>
        <v>0</v>
      </c>
      <c r="AJ180" s="26"/>
      <c r="AK180" s="34"/>
      <c r="AL180" s="19">
        <f>IF(AL$82&gt;0,SQRT((AL175+AM177)^2+AL176^2),-SQRT((AL175+AK177)^2+AL176^2))</f>
        <v>0</v>
      </c>
      <c r="AM180" s="26"/>
      <c r="AN180" s="34"/>
      <c r="AO180" s="19">
        <f>IF(AO$82&gt;0,SQRT((AO175+AP177)^2+AO176^2),-SQRT((AO175+AN177)^2+AO176^2))</f>
        <v>0</v>
      </c>
      <c r="AP180" s="26"/>
      <c r="AQ180" s="34"/>
      <c r="AR180" s="19">
        <f>IF(AR$82&gt;0,SQRT((AR175+AS177)^2+AR176^2),-SQRT((AR175+AQ177)^2+AR176^2))</f>
        <v>0</v>
      </c>
      <c r="AS180" s="26"/>
      <c r="AT180" s="34"/>
      <c r="AU180" s="19">
        <f>IF(AU$82&gt;0,SQRT((AU175+AV177)^2+AU176^2),-SQRT((AU175+AT177)^2+AU176^2))</f>
        <v>0</v>
      </c>
      <c r="AV180" s="26"/>
      <c r="AW180" s="34"/>
      <c r="AX180" s="19">
        <f>IF(AX$82&gt;0,SQRT((AX175+AY177)^2+AX176^2),-SQRT((AX175+AW177)^2+AX176^2))</f>
        <v>0</v>
      </c>
      <c r="AY180" s="26"/>
      <c r="AZ180" s="34"/>
      <c r="BA180" s="19">
        <f>IF(BA$82&gt;0,SQRT((BA175+BB177)^2+BA176^2),-SQRT((BA175+AZ177)^2+BA176^2))</f>
        <v>0</v>
      </c>
      <c r="BB180" s="26"/>
      <c r="BC180" s="34"/>
      <c r="BD180" s="19">
        <f>IF(BD$82&gt;0,SQRT((BD175+BE177)^2+BD176^2),-SQRT((BD175+BC177)^2+BD176^2))</f>
        <v>0</v>
      </c>
      <c r="BE180" s="26"/>
      <c r="BF180" s="34"/>
      <c r="BG180" s="19">
        <f>IF(BG$82&gt;0,SQRT((BG175+BH177)^2+BG176^2),-SQRT((BG175+BF177)^2+BG176^2))</f>
        <v>0</v>
      </c>
      <c r="BH180" s="26"/>
      <c r="BI180" s="34"/>
      <c r="BJ180" s="19">
        <f>IF(BJ$82&gt;0,SQRT((BJ175+BK177)^2+BJ176^2),-SQRT((BJ175+BI177)^2+BJ176^2))</f>
        <v>0</v>
      </c>
      <c r="BK180" s="26"/>
      <c r="BL180" s="34"/>
      <c r="BM180" s="19">
        <f>IF(BM$82&gt;0,SQRT((BM175+BN177)^2+BM176^2),-SQRT((BM175+BL177)^2+BM176^2))</f>
        <v>0</v>
      </c>
      <c r="BN180" s="26"/>
      <c r="BO180" s="34"/>
      <c r="BP180" s="19">
        <f>IF(BP$82&gt;0,SQRT((BP175+BQ177)^2+BP176^2),-SQRT((BP175+BO177)^2+BP176^2))</f>
        <v>0</v>
      </c>
      <c r="BQ180" s="26"/>
      <c r="BR180" s="34"/>
      <c r="BS180" s="19">
        <f>IF(BS$82&gt;0,SQRT((BS175+BT177)^2+BS176^2),-SQRT((BS175+BR177)^2+BS176^2))</f>
        <v>0</v>
      </c>
      <c r="BT180" s="26"/>
      <c r="BU180" s="34"/>
      <c r="BV180" s="19">
        <f>IF(BV$82&gt;0,SQRT((BV175+BW177)^2+BV176^2),-SQRT((BV175+BU177)^2+BV176^2))</f>
        <v>0</v>
      </c>
      <c r="BW180" s="26"/>
      <c r="BX180" s="34"/>
      <c r="BY180" s="19">
        <f>IF(BY$82&gt;0,SQRT((BY175+BZ177)^2+BY176^2),-SQRT((BY175+BX177)^2+BY176^2))</f>
        <v>0</v>
      </c>
      <c r="BZ180" s="26"/>
      <c r="CA180" s="34"/>
      <c r="CB180" s="19">
        <f>IF(CB$82&gt;0,SQRT((CB175+CC177)^2+CB176^2),-SQRT((CB175+CA177)^2+CB176^2))</f>
        <v>0</v>
      </c>
      <c r="CC180" s="26"/>
    </row>
    <row r="181" spans="1:81">
      <c r="A181" s="41" t="s">
        <v>226</v>
      </c>
      <c r="B181" s="6" t="str">
        <f>IF(D181="","",IF(ABS(H181)=Bemessung!$C$26,ABS(Daten!H178),IF(ABS(Daten!K181)=Bemessung!$C$26,ABS(Daten!K178),IF(ABS(Daten!N181)=Bemessung!$C$26,ABS(Daten!N178),IF(ABS(Daten!Q181)=Bemessung!$C$26,ABS(Daten!Q178),IF(ABS(Daten!T181)=Bemessung!$C$26,ABS(Daten!T178),IF(ABS(Daten!W181)=Bemessung!$C$26,ABS(Daten!W178),IF(ABS(Daten!Z181)=Bemessung!$C$26,ABS(Daten!Z178),IF(ABS(Daten!AC181)=Bemessung!$C$26,ABS(Daten!AC178),IF(ABS(Daten!AF181)=Bemessung!$C$26,ABS(Daten!AF178),IF(ABS(Daten!AI181)=Bemessung!$C$26,ABS(Daten!AI178),IF(ABS(Daten!AL181)=Bemessung!$C$26,ABS(Daten!AL178),IF(ABS(Daten!AO181)=Bemessung!$C$26,ABS(Daten!AO178),IF(ABS(Daten!AR181)=Bemessung!$C$26,ABS(Daten!AR178),IF(ABS(Daten!AU181)=Bemessung!$C$26,ABS(Daten!AU178),IF(ABS(Daten!AX181)=Bemessung!$C$26,ABS(Daten!AX178),IF(ABS(Daten!BA181)=Bemessung!$C$26,ABS(Daten!BA178),IF(ABS(Daten!BD181)=Bemessung!$C$26,ABS(Daten!BD178),IF(ABS(Daten!BG181)=Bemessung!$C$26,ABS(Daten!BG178),IF(ABS(Daten!BJ181)=Bemessung!$C$26,ABS(Daten!BJ178),IF(ABS(Daten!BM181)=Bemessung!$C$26,ABS(Daten!BM178),IF(ABS(Daten!BP181)=Bemessung!$C$26,ABS(Daten!BP178),IF(ABS(Daten!BS181)=Bemessung!$C$26,ABS(Daten!BS178),IF(ABS(Daten!BV181)=Bemessung!$C$26,ABS(Daten!BV178),IF(ABS(Daten!BY181)=Bemessung!$C$26,ABS(Daten!BY178),IF(ABS(Daten!CB181)=Bemessung!$C$26,ABS(Daten!CB178),""))))))))))))))))))))))))))</f>
        <v/>
      </c>
      <c r="C181" s="65" t="str">
        <f>IF(D181="","",IF(ABS(H181)=Bemessung!$C$26,1,IF(ABS(Daten!K181)=Bemessung!$C$26,2,IF(ABS(Daten!N181)=Bemessung!$C$26,3,IF(ABS(Daten!Q181)=Bemessung!$C$26,4,IF(ABS(Daten!T181)=Bemessung!$C$26,5,IF(ABS(Daten!W181)=Bemessung!$C$26,6,IF(ABS(Daten!Z181)=Bemessung!$C$26,7,IF(ABS(Daten!AC181)=Bemessung!$C$26,8,IF(ABS(Daten!AF181)=Bemessung!$C$26,9,IF(ABS(Daten!AI181)=Bemessung!$C$26,10,IF(ABS(Daten!AL181)=Bemessung!$C$26,11,IF(ABS(Daten!AO181)=Bemessung!$C$26,12,IF(ABS(Daten!AR181)=Bemessung!$C$26,13,IF(ABS(Daten!AU181)=Bemessung!$C$26,14,IF(ABS(Daten!AX181)=Bemessung!$C$26,15,IF(ABS(Daten!BA181)=Bemessung!$C$26,16,IF(ABS(Daten!BD181)=Bemessung!$C$26,17,IF(ABS(Daten!BG181)=Bemessung!$C$26,18,IF(ABS(Daten!BJ181)=Bemessung!$C$26,19,IF(ABS(Daten!BM181)=Bemessung!$C$26,20,IF(ABS(Daten!BP181)=Bemessung!$C$26,21,IF(ABS(Daten!BS181)=Bemessung!$C$26,22,IF(ABS(Daten!BV181)=Bemessung!$C$26,23,IF(ABS(Daten!BY181)=Bemessung!$C$26,24,IF(ABS(Daten!CB181)=Bemessung!$C$26,25,""))))))))))))))))))))))))))</f>
        <v/>
      </c>
      <c r="D181" s="58" t="str">
        <f>IF(OR(ABS(H181)=Bemessung!$C$26,ABS(K181)=Bemessung!$C$26,ABS(N181)=Bemessung!$C$26,ABS(Daten!Q181)=Bemessung!$C$26,ABS(Daten!T181)=Bemessung!$C$26,ABS(Daten!W181)=Bemessung!$C$26,ABS(Daten!Z181)=Bemessung!$C$26,ABS(Daten!AC181)=Bemessung!$C$26,ABS(Daten!AF181)=Bemessung!$C$26,ABS(Daten!AI181)=Bemessung!$C$26,ABS(Daten!AL181)=Bemessung!$C$26,ABS(Daten!AO181)=Bemessung!$C$26,ABS(Daten!AR181)=Bemessung!$C$26,ABS(Daten!AU181)=Bemessung!$C$26,ABS(Daten!AX181)=Bemessung!$C$26,ABS(Daten!BA181)=Bemessung!$C$26,ABS(Daten!BD181)=Bemessung!$C$26,ABS(Daten!BG181)=Bemessung!$C$26,ABS(Daten!BJ181)=Bemessung!$C$26,ABS(Daten!BM181)=Bemessung!$C$26,ABS(Daten!BP181)=Bemessung!$C$26,ABS(Daten!BS181)=Bemessung!$C$26,ABS(Daten!BV181)=Bemessung!$C$26,ABS(Daten!BY181)=Bemessung!$C$26,ABS(Daten!CB181)=Bemessung!$C$26),D174,"")</f>
        <v/>
      </c>
      <c r="E181" s="6"/>
      <c r="F181" s="57" t="s">
        <v>183</v>
      </c>
      <c r="G181" s="34"/>
      <c r="H181" s="19">
        <f>IF(H$82&gt;0,SQRT((H178+I177)^2+H179^2),-SQRT((H178+G177)^2+H179^2))</f>
        <v>0</v>
      </c>
      <c r="I181" s="26"/>
      <c r="J181" s="34"/>
      <c r="K181" s="19">
        <f>IF(K$82&gt;0,SQRT((K178+L177)^2+K179^2),-SQRT((K178+J177)^2+K179^2))</f>
        <v>0</v>
      </c>
      <c r="L181" s="26"/>
      <c r="M181" s="34"/>
      <c r="N181" s="19">
        <f>IF(N$82&gt;0,SQRT((N178+O177)^2+N179^2),-SQRT((N178+M177)^2+N179^2))</f>
        <v>0</v>
      </c>
      <c r="O181" s="26"/>
      <c r="P181" s="34"/>
      <c r="Q181" s="19">
        <f>IF(Q$82&gt;0,SQRT((Q178+R177)^2+Q179^2),-SQRT((Q178+P177)^2+Q179^2))</f>
        <v>0</v>
      </c>
      <c r="R181" s="26"/>
      <c r="S181" s="34"/>
      <c r="T181" s="19">
        <f>IF(T$82&gt;0,SQRT((T178+U177)^2+T179^2),-SQRT((T178+S177)^2+T179^2))</f>
        <v>0</v>
      </c>
      <c r="U181" s="26"/>
      <c r="V181" s="34"/>
      <c r="W181" s="19">
        <f>IF(W$82&gt;0,SQRT((W178+X177)^2+W179^2),-SQRT((W178+V177)^2+W179^2))</f>
        <v>0</v>
      </c>
      <c r="X181" s="26"/>
      <c r="Y181" s="34"/>
      <c r="Z181" s="19">
        <f>IF(Z$82&gt;0,SQRT((Z178+AA177)^2+Z179^2),-SQRT((Z178+Y177)^2+Z179^2))</f>
        <v>0</v>
      </c>
      <c r="AA181" s="26"/>
      <c r="AB181" s="34"/>
      <c r="AC181" s="19">
        <f>IF(AC$82&gt;0,SQRT((AC178+AD177)^2+AC179^2),-SQRT((AC178+AB177)^2+AC179^2))</f>
        <v>0</v>
      </c>
      <c r="AD181" s="26"/>
      <c r="AE181" s="34"/>
      <c r="AF181" s="19">
        <f>IF(AF$82&gt;0,SQRT((AF178+AG177)^2+AF179^2),-SQRT((AF178+AE177)^2+AF179^2))</f>
        <v>0</v>
      </c>
      <c r="AG181" s="26"/>
      <c r="AH181" s="34"/>
      <c r="AI181" s="19">
        <f>IF(AI$82&gt;0,SQRT((AI178+AJ177)^2+AI179^2),-SQRT((AI178+AH177)^2+AI179^2))</f>
        <v>0</v>
      </c>
      <c r="AJ181" s="26"/>
      <c r="AK181" s="34"/>
      <c r="AL181" s="19">
        <f>IF(AL$82&gt;0,SQRT((AL178+AM177)^2+AL179^2),-SQRT((AL178+AK177)^2+AL179^2))</f>
        <v>0</v>
      </c>
      <c r="AM181" s="26"/>
      <c r="AN181" s="34"/>
      <c r="AO181" s="19">
        <f>IF(AO$82&gt;0,SQRT((AO178+AP177)^2+AO179^2),-SQRT((AO178+AN177)^2+AO179^2))</f>
        <v>0</v>
      </c>
      <c r="AP181" s="26"/>
      <c r="AQ181" s="34"/>
      <c r="AR181" s="19">
        <f>IF(AR$82&gt;0,SQRT((AR178+AS177)^2+AR179^2),-SQRT((AR178+AQ177)^2+AR179^2))</f>
        <v>0</v>
      </c>
      <c r="AS181" s="26"/>
      <c r="AT181" s="34"/>
      <c r="AU181" s="19">
        <f>IF(AU$82&gt;0,SQRT((AU178+AV177)^2+AU179^2),-SQRT((AU178+AT177)^2+AU179^2))</f>
        <v>0</v>
      </c>
      <c r="AV181" s="26"/>
      <c r="AW181" s="34"/>
      <c r="AX181" s="19">
        <f>IF(AX$82&gt;0,SQRT((AX178+AY177)^2+AX179^2),-SQRT((AX178+AW177)^2+AX179^2))</f>
        <v>0</v>
      </c>
      <c r="AY181" s="26"/>
      <c r="AZ181" s="34"/>
      <c r="BA181" s="19">
        <f>IF(BA$82&gt;0,SQRT((BA178+BB177)^2+BA179^2),-SQRT((BA178+AZ177)^2+BA179^2))</f>
        <v>0</v>
      </c>
      <c r="BB181" s="26"/>
      <c r="BC181" s="34"/>
      <c r="BD181" s="19">
        <f>IF(BD$82&gt;0,SQRT((BD178+BE177)^2+BD179^2),-SQRT((BD178+BC177)^2+BD179^2))</f>
        <v>0</v>
      </c>
      <c r="BE181" s="26"/>
      <c r="BF181" s="34"/>
      <c r="BG181" s="19">
        <f>IF(BG$82&gt;0,SQRT((BG178+BH177)^2+BG179^2),-SQRT((BG178+BF177)^2+BG179^2))</f>
        <v>0</v>
      </c>
      <c r="BH181" s="26"/>
      <c r="BI181" s="34"/>
      <c r="BJ181" s="19">
        <f>IF(BJ$82&gt;0,SQRT((BJ178+BK177)^2+BJ179^2),-SQRT((BJ178+BI177)^2+BJ179^2))</f>
        <v>0</v>
      </c>
      <c r="BK181" s="26"/>
      <c r="BL181" s="34"/>
      <c r="BM181" s="19">
        <f>IF(BM$82&gt;0,SQRT((BM178+BN177)^2+BM179^2),-SQRT((BM178+BL177)^2+BM179^2))</f>
        <v>0</v>
      </c>
      <c r="BN181" s="26"/>
      <c r="BO181" s="34"/>
      <c r="BP181" s="19">
        <f>IF(BP$82&gt;0,SQRT((BP178+BQ177)^2+BP179^2),-SQRT((BP178+BO177)^2+BP179^2))</f>
        <v>0</v>
      </c>
      <c r="BQ181" s="26"/>
      <c r="BR181" s="34"/>
      <c r="BS181" s="19">
        <f>IF(BS$82&gt;0,SQRT((BS178+BT177)^2+BS179^2),-SQRT((BS178+BR177)^2+BS179^2))</f>
        <v>0</v>
      </c>
      <c r="BT181" s="26"/>
      <c r="BU181" s="34"/>
      <c r="BV181" s="19">
        <f>IF(BV$82&gt;0,SQRT((BV178+BW177)^2+BV179^2),-SQRT((BV178+BU177)^2+BV179^2))</f>
        <v>0</v>
      </c>
      <c r="BW181" s="26"/>
      <c r="BX181" s="34"/>
      <c r="BY181" s="19">
        <f>IF(BY$82&gt;0,SQRT((BY178+BZ177)^2+BY179^2),-SQRT((BY178+BX177)^2+BY179^2))</f>
        <v>0</v>
      </c>
      <c r="BZ181" s="26"/>
      <c r="CA181" s="34"/>
      <c r="CB181" s="19">
        <f>IF(CB$82&gt;0,SQRT((CB178+CC177)^2+CB179^2),-SQRT((CB178+CA177)^2+CB179^2))</f>
        <v>0</v>
      </c>
      <c r="CC181" s="26"/>
    </row>
    <row r="182" spans="1:81">
      <c r="A182" s="41" t="s">
        <v>227</v>
      </c>
      <c r="B182" s="6" t="str">
        <f>IF(D181="","",IF(ABS(H181)=Bemessung!$C$26,ABS(Daten!H177),IF(ABS(Daten!K181)=Bemessung!$C$26,ABS(Daten!K177),IF(ABS(Daten!N181)=Bemessung!$C$26,ABS(Daten!N177),IF(ABS(Daten!Q181)=Bemessung!$C$26,ABS(Daten!Q177),IF(ABS(Daten!T181)=Bemessung!$C$26,ABS(Daten!T177),IF(ABS(Daten!W181)=Bemessung!$C$26,ABS(Daten!W177),IF(ABS(Daten!Z181)=Bemessung!$C$26,ABS(Daten!Z177),IF(ABS(Daten!AC181)=Bemessung!$C$26,ABS(Daten!AC177),IF(ABS(Daten!AF181)=Bemessung!$C$26,ABS(Daten!AF177),IF(ABS(Daten!AI181)=Bemessung!$C$26,ABS(Daten!AI177),IF(ABS(Daten!AL181)=Bemessung!$C$26,ABS(Daten!AL177),IF(ABS(Daten!AO181)=Bemessung!$C$26,ABS(Daten!AO177),IF(ABS(Daten!AR181)=Bemessung!$C$26,ABS(Daten!AR177),IF(ABS(Daten!AU181)=Bemessung!$C$26,ABS(Daten!AU177),IF(ABS(Daten!AX181)=Bemessung!$C$26,ABS(Daten!AX177),IF(ABS(Daten!BA181)=Bemessung!$C$26,ABS(Daten!BA177),IF(ABS(Daten!BD181)=Bemessung!$C$26,ABS(Daten!BD177),IF(ABS(Daten!BG181)=Bemessung!$C$26,ABS(Daten!BG177),IF(ABS(Daten!BJ181)=Bemessung!$C$26,ABS(Daten!BJ177),IF(ABS(Daten!BM181)=Bemessung!$C$26,ABS(Daten!BM177),IF(ABS(Daten!BP181)=Bemessung!$C$26,ABS(Daten!BP177),IF(ABS(Daten!BS181)=Bemessung!$C$26,ABS(Daten!BS177),IF(ABS(Daten!BV181)=Bemessung!$C$26,ABS(Daten!BV177),IF(ABS(Daten!BY181)=Bemessung!$C$26,ABS(Daten!BY177),IF(ABS(Daten!CB181)=Bemessung!$C$26,ABS(Daten!CB177),""))))))))))))))))))))))))))</f>
        <v/>
      </c>
      <c r="C182" s="28"/>
      <c r="E182" s="3"/>
      <c r="F182" s="58" t="s">
        <v>102</v>
      </c>
      <c r="G182" s="59"/>
      <c r="H182" s="60">
        <f>IF(H$82&gt;0,MAX(H180:H181),MIN(H180:H181))</f>
        <v>0</v>
      </c>
      <c r="I182" s="61"/>
      <c r="J182" s="59"/>
      <c r="K182" s="60">
        <f>IF(K$82&gt;0,MAX(K180:K181),MIN(K180:K181))</f>
        <v>0</v>
      </c>
      <c r="L182" s="61"/>
      <c r="M182" s="59"/>
      <c r="N182" s="60">
        <f>IF(N$82&gt;0,MAX(N180:N181),MIN(N180:N181))</f>
        <v>0</v>
      </c>
      <c r="O182" s="61"/>
      <c r="P182" s="59"/>
      <c r="Q182" s="60">
        <f>IF(Q$82&gt;0,MAX(Q180:Q181),MIN(Q180:Q181))</f>
        <v>0</v>
      </c>
      <c r="R182" s="61"/>
      <c r="S182" s="59"/>
      <c r="T182" s="60">
        <f>IF(T$82&gt;0,MAX(T180:T181),MIN(T180:T181))</f>
        <v>0</v>
      </c>
      <c r="U182" s="61"/>
      <c r="V182" s="59"/>
      <c r="W182" s="60">
        <f>IF(W$82&gt;0,MAX(W180:W181),MIN(W180:W181))</f>
        <v>0</v>
      </c>
      <c r="X182" s="61"/>
      <c r="Y182" s="59"/>
      <c r="Z182" s="60">
        <f>IF(Z$82&gt;0,MAX(Z180:Z181),MIN(Z180:Z181))</f>
        <v>0</v>
      </c>
      <c r="AA182" s="61"/>
      <c r="AB182" s="59"/>
      <c r="AC182" s="60">
        <f>IF(AC$82&gt;0,MAX(AC180:AC181),MIN(AC180:AC181))</f>
        <v>0</v>
      </c>
      <c r="AD182" s="61"/>
      <c r="AE182" s="59"/>
      <c r="AF182" s="60">
        <f>IF(AF$82&gt;0,MAX(AF180:AF181),MIN(AF180:AF181))</f>
        <v>0</v>
      </c>
      <c r="AG182" s="61"/>
      <c r="AH182" s="59"/>
      <c r="AI182" s="60">
        <f>IF(AI$82&gt;0,MAX(AI180:AI181),MIN(AI180:AI181))</f>
        <v>0</v>
      </c>
      <c r="AJ182" s="61"/>
      <c r="AK182" s="59"/>
      <c r="AL182" s="60">
        <f>IF(AL$82&gt;0,MAX(AL180:AL181),MIN(AL180:AL181))</f>
        <v>0</v>
      </c>
      <c r="AM182" s="61"/>
      <c r="AN182" s="59"/>
      <c r="AO182" s="60">
        <f>IF(AO$82&gt;0,MAX(AO180:AO181),MIN(AO180:AO181))</f>
        <v>0</v>
      </c>
      <c r="AP182" s="61"/>
      <c r="AQ182" s="59"/>
      <c r="AR182" s="60">
        <f>IF(AR$82&gt;0,MAX(AR180:AR181),MIN(AR180:AR181))</f>
        <v>0</v>
      </c>
      <c r="AS182" s="61"/>
      <c r="AT182" s="59"/>
      <c r="AU182" s="60">
        <f>IF(AU$82&gt;0,MAX(AU180:AU181),MIN(AU180:AU181))</f>
        <v>0</v>
      </c>
      <c r="AV182" s="61"/>
      <c r="AW182" s="59"/>
      <c r="AX182" s="60">
        <f>IF(AX$82&gt;0,MAX(AX180:AX181),MIN(AX180:AX181))</f>
        <v>0</v>
      </c>
      <c r="AY182" s="61"/>
      <c r="AZ182" s="59"/>
      <c r="BA182" s="60">
        <f>IF(BA$82&gt;0,MAX(BA180:BA181),MIN(BA180:BA181))</f>
        <v>0</v>
      </c>
      <c r="BB182" s="61"/>
      <c r="BC182" s="59"/>
      <c r="BD182" s="60">
        <f>IF(BD$82&gt;0,MAX(BD180:BD181),MIN(BD180:BD181))</f>
        <v>0</v>
      </c>
      <c r="BE182" s="61"/>
      <c r="BF182" s="59"/>
      <c r="BG182" s="60">
        <f>IF(BG$82&gt;0,MAX(BG180:BG181),MIN(BG180:BG181))</f>
        <v>0</v>
      </c>
      <c r="BH182" s="61"/>
      <c r="BI182" s="59"/>
      <c r="BJ182" s="60">
        <f>IF(BJ$82&gt;0,MAX(BJ180:BJ181),MIN(BJ180:BJ181))</f>
        <v>0</v>
      </c>
      <c r="BK182" s="61"/>
      <c r="BL182" s="59"/>
      <c r="BM182" s="60">
        <f>IF(BM$82&gt;0,MAX(BM180:BM181),MIN(BM180:BM181))</f>
        <v>0</v>
      </c>
      <c r="BN182" s="61"/>
      <c r="BO182" s="59"/>
      <c r="BP182" s="60">
        <f>IF(BP$82&gt;0,MAX(BP180:BP181),MIN(BP180:BP181))</f>
        <v>0</v>
      </c>
      <c r="BQ182" s="61"/>
      <c r="BR182" s="59"/>
      <c r="BS182" s="60">
        <f>IF(BS$82&gt;0,MAX(BS180:BS181),MIN(BS180:BS181))</f>
        <v>0</v>
      </c>
      <c r="BT182" s="61"/>
      <c r="BU182" s="59"/>
      <c r="BV182" s="60">
        <f>IF(BV$82&gt;0,MAX(BV180:BV181),MIN(BV180:BV181))</f>
        <v>0</v>
      </c>
      <c r="BW182" s="61"/>
      <c r="BX182" s="59"/>
      <c r="BY182" s="60">
        <f>IF(BY$82&gt;0,MAX(BY180:BY181),MIN(BY180:BY181))</f>
        <v>0</v>
      </c>
      <c r="BZ182" s="61"/>
      <c r="CA182" s="59"/>
      <c r="CB182" s="60">
        <f>IF(CB$82&gt;0,MAX(CB180:CB181),MIN(CB180:CB181))</f>
        <v>0</v>
      </c>
      <c r="CC182" s="61"/>
    </row>
    <row r="183" spans="1:81">
      <c r="A183" s="34" t="s">
        <v>228</v>
      </c>
      <c r="B183" s="19" t="str">
        <f>IF(D181="","",IF(ABS(H181)=Bemessung!$C$26,ABS(Daten!H179),IF(ABS(Daten!K181)=Bemessung!$C$26,ABS(Daten!K179),IF(ABS(Daten!N181)=Bemessung!$C$26,ABS(Daten!N179),IF(ABS(Daten!Q181)=Bemessung!$C$26,ABS(Daten!Q179),IF(ABS(Daten!T181)=Bemessung!$C$26,ABS(Daten!T179),IF(ABS(Daten!W181)=Bemessung!$C$26,ABS(Daten!W179),IF(ABS(Daten!Z181)=Bemessung!$C$26,ABS(Daten!Z179),IF(ABS(Daten!AC181)=Bemessung!$C$26,ABS(Daten!AC179),IF(ABS(Daten!AF181)=Bemessung!$C$26,ABS(Daten!AF179),IF(ABS(Daten!AI181)=Bemessung!$C$26,ABS(Daten!AI179),IF(ABS(Daten!AL181)=Bemessung!$C$26,ABS(Daten!AL179),IF(ABS(Daten!AO181)=Bemessung!$C$26,ABS(Daten!AO179),IF(ABS(Daten!AR181)=Bemessung!$C$26,ABS(Daten!AR179),IF(ABS(Daten!AU181)=Bemessung!$C$26,ABS(Daten!AU179),IF(ABS(Daten!AX181)=Bemessung!$C$26,ABS(Daten!AX179),IF(ABS(Daten!BA181)=Bemessung!$C$26,ABS(Daten!BA179),IF(ABS(Daten!BD181)=Bemessung!$C$26,ABS(Daten!BD179),IF(ABS(Daten!BG181)=Bemessung!$C$26,ABS(Daten!BG179),IF(ABS(Daten!BJ181)=Bemessung!$C$26,ABS(Daten!BJ179),IF(ABS(Daten!BM181)=Bemessung!$C$26,ABS(Daten!BM179),IF(ABS(Daten!BP181)=Bemessung!$C$26,ABS(Daten!BP179),IF(ABS(Daten!BS181)=Bemessung!$C$26,ABS(Daten!BS179),IF(ABS(Daten!BV181)=Bemessung!$C$26,ABS(Daten!BV179),IF(ABS(Daten!BY181)=Bemessung!$C$26,ABS(Daten!BY179),IF(ABS(Daten!CB181)=Bemessung!$C$26,ABS(Daten!CB179),""))))))))))))))))))))))))))</f>
        <v/>
      </c>
      <c r="C183" s="53"/>
      <c r="E183" s="3"/>
      <c r="F183" s="3"/>
      <c r="G183" s="3"/>
      <c r="H183" s="3"/>
      <c r="I183" s="3"/>
      <c r="J183" s="3"/>
      <c r="K183" s="3"/>
      <c r="L183" s="3"/>
      <c r="M183" s="3"/>
      <c r="P183" s="3"/>
      <c r="AP183" s="3"/>
      <c r="AQ183" s="3"/>
      <c r="AR183" s="3"/>
      <c r="AS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</row>
    <row r="184" spans="1:81">
      <c r="E184" s="3"/>
      <c r="F184" s="3" t="s">
        <v>99</v>
      </c>
      <c r="G184" s="3"/>
      <c r="H184" s="6">
        <f>IF($E186=0,0,IF(H$80=0,0,H174))</f>
        <v>0</v>
      </c>
      <c r="I184" s="97">
        <f>IF(H$80=0,0,IF(OR($E186&gt;H_T-LBh_o,$E186&lt;=LBH_u),0,Daten!H184))</f>
        <v>0</v>
      </c>
      <c r="J184" s="3"/>
      <c r="K184" s="6">
        <f>IF($E186=0,0,IF(K$80=0,0,K174))</f>
        <v>0</v>
      </c>
      <c r="L184" s="97">
        <f>IF(K$80=0,0,IF(OR($E186&gt;H_T-LBh_o,$E186&lt;=LBH_u),0,Daten!K184))</f>
        <v>0</v>
      </c>
      <c r="M184" s="3"/>
      <c r="N184" s="6">
        <f>IF($E186=0,0,IF(N$80=0,0,N174))</f>
        <v>0</v>
      </c>
      <c r="O184" s="97">
        <f>IF(N$80=0,0,IF(OR($E186&gt;H_T-LBh_o,$E186&lt;=LBH_u),0,Daten!N184))</f>
        <v>0</v>
      </c>
      <c r="P184" s="3"/>
      <c r="Q184" s="6">
        <f>IF($E186=0,0,IF(Q$80=0,0,Q174))</f>
        <v>0</v>
      </c>
      <c r="R184" s="97">
        <f>IF(Q$80=0,0,IF(OR($E186&gt;H_T-LBh_o,$E186&lt;=LBH_u),0,Daten!Q184))</f>
        <v>0</v>
      </c>
      <c r="T184" s="6">
        <f>IF($E186=0,0,IF(T$80=0,0,T174))</f>
        <v>0</v>
      </c>
      <c r="U184" s="97">
        <f>IF(T$80=0,0,IF(OR($E186&gt;H_T-LBh_o,$E186&lt;=LBH_u),0,Daten!T184))</f>
        <v>0</v>
      </c>
      <c r="W184" s="6">
        <f>IF($E186=0,0,IF(W$80=0,0,W174))</f>
        <v>0</v>
      </c>
      <c r="X184" s="97">
        <f>IF(W$80=0,0,IF(OR($E186&gt;H_T-LBh_o,$E186&lt;=LBH_u),0,Daten!W184))</f>
        <v>0</v>
      </c>
      <c r="Z184" s="6">
        <f>IF($E186=0,0,IF(Z$80=0,0,Z174))</f>
        <v>0</v>
      </c>
      <c r="AA184" s="97">
        <f>IF(Z$80=0,0,IF(OR($E186&gt;H_T-LBh_o,$E186&lt;=LBH_u),0,Daten!Z184))</f>
        <v>0</v>
      </c>
      <c r="AC184" s="6">
        <f>IF($E186=0,0,IF(AC$80=0,0,AC174))</f>
        <v>0</v>
      </c>
      <c r="AD184" s="97">
        <f>IF(AC$80=0,0,IF(OR($E186&gt;H_T-LBh_o,$E186&lt;=LBH_u),0,Daten!AC184))</f>
        <v>0</v>
      </c>
      <c r="AF184" s="6">
        <f>IF($E186=0,0,IF(AF$80=0,0,AF174))</f>
        <v>0</v>
      </c>
      <c r="AG184" s="97">
        <f>IF(AF$80=0,0,IF(OR($E186&gt;H_T-LBh_o,$E186&lt;=LBH_u),0,Daten!AF184))</f>
        <v>0</v>
      </c>
      <c r="AI184" s="6">
        <f>IF($E186=0,0,IF(AI$80=0,0,AI174))</f>
        <v>0</v>
      </c>
      <c r="AJ184" s="97">
        <f>IF(AI$80=0,0,IF(OR($E186&gt;H_T-LBh_o,$E186&lt;=LBH_u),0,Daten!AI184))</f>
        <v>0</v>
      </c>
      <c r="AL184" s="6">
        <f>IF($E186=0,0,IF(AL$80=0,0,AL174))</f>
        <v>0</v>
      </c>
      <c r="AM184" s="97">
        <f>IF(AL$80=0,0,IF(OR($E186&gt;H_T-LBh_o,$E186&lt;=LBH_u),0,Daten!AL184))</f>
        <v>0</v>
      </c>
      <c r="AO184" s="6">
        <f>IF($E186=0,0,IF(AO$80=0,0,AO174))</f>
        <v>0</v>
      </c>
      <c r="AP184" s="97">
        <f>IF(AO$80=0,0,IF(OR($E186&gt;H_T-LBh_o,$E186&lt;=LBH_u),0,Daten!AO184))</f>
        <v>0</v>
      </c>
      <c r="AQ184" s="3"/>
      <c r="AR184" s="6">
        <f>IF($E186=0,0,IF(AR$80=0,0,AR174))</f>
        <v>0</v>
      </c>
      <c r="AS184" s="97">
        <f>IF(AR$80=0,0,IF(OR($E186&gt;H_T-LBh_o,$E186&lt;=LBH_u),0,Daten!AR184))</f>
        <v>0</v>
      </c>
      <c r="AU184" s="6">
        <f>IF($E186=0,0,IF(AU$80=0,0,AU174))</f>
        <v>0</v>
      </c>
      <c r="AV184" s="97">
        <f>IF(AU$80=0,0,IF(OR($E186&gt;H_T-LBh_o,$E186&lt;=LBH_u),0,Daten!AU184))</f>
        <v>0</v>
      </c>
      <c r="AW184" s="3"/>
      <c r="AX184" s="6">
        <f>IF($E186=0,0,IF(AX$80=0,0,AX174))</f>
        <v>0</v>
      </c>
      <c r="AY184" s="97">
        <f>IF(AX$80=0,0,IF(OR($E186&gt;H_T-LBh_o,$E186&lt;=LBH_u),0,Daten!AX184))</f>
        <v>0</v>
      </c>
      <c r="AZ184" s="3"/>
      <c r="BA184" s="6">
        <f>IF($E186=0,0,IF(BA$80=0,0,BA174))</f>
        <v>0</v>
      </c>
      <c r="BB184" s="97">
        <f>IF(BA$80=0,0,IF(OR($E186&gt;H_T-LBh_o,$E186&lt;=LBH_u),0,Daten!BA184))</f>
        <v>0</v>
      </c>
      <c r="BC184" s="3"/>
      <c r="BD184" s="6">
        <f>IF($E186=0,0,IF(BD$80=0,0,BD174))</f>
        <v>0</v>
      </c>
      <c r="BE184" s="97">
        <f>IF(BD$80=0,0,IF(OR($E186&gt;H_T-LBh_o,$E186&lt;=LBH_u),0,Daten!BD184))</f>
        <v>0</v>
      </c>
      <c r="BF184" s="3"/>
      <c r="BG184" s="6">
        <f>IF($E186=0,0,IF(BG$80=0,0,BG174))</f>
        <v>0</v>
      </c>
      <c r="BH184" s="97">
        <f>IF(BG$80=0,0,IF(OR($E186&gt;H_T-LBh_o,$E186&lt;=LBH_u),0,Daten!BG184))</f>
        <v>0</v>
      </c>
      <c r="BI184" s="3"/>
      <c r="BJ184" s="6">
        <f>IF($E186=0,0,IF(BJ$80=0,0,BJ174))</f>
        <v>0</v>
      </c>
      <c r="BK184" s="97">
        <f>IF(BJ$80=0,0,IF(OR($E186&gt;H_T-LBh_o,$E186&lt;=LBH_u),0,Daten!BJ184))</f>
        <v>0</v>
      </c>
      <c r="BL184" s="3"/>
      <c r="BM184" s="6">
        <f>IF($E186=0,0,IF(BM$80=0,0,BM174))</f>
        <v>0</v>
      </c>
      <c r="BN184" s="97">
        <f>IF(BM$80=0,0,IF(OR($E186&gt;H_T-LBh_o,$E186&lt;=LBH_u),0,Daten!BM184))</f>
        <v>0</v>
      </c>
      <c r="BO184" s="3"/>
      <c r="BP184" s="6">
        <f>IF($E186=0,0,IF(BP$80=0,0,BP174))</f>
        <v>0</v>
      </c>
      <c r="BQ184" s="97">
        <f>IF(BP$80=0,0,IF(OR($E186&gt;H_T-LBh_o,$E186&lt;=LBH_u),0,Daten!BP184))</f>
        <v>0</v>
      </c>
      <c r="BR184" s="3"/>
      <c r="BS184" s="6">
        <f>IF($E186=0,0,IF(BS$80=0,0,BS174))</f>
        <v>0</v>
      </c>
      <c r="BT184" s="97">
        <f>IF(BS$80=0,0,IF(OR($E186&gt;H_T-LBh_o,$E186&lt;=LBH_u),0,Daten!BS184))</f>
        <v>0</v>
      </c>
      <c r="BU184" s="3"/>
      <c r="BV184" s="6">
        <f>IF($E186=0,0,IF(BV$80=0,0,BV174))</f>
        <v>0</v>
      </c>
      <c r="BW184" s="97">
        <f>IF(BV$80=0,0,IF(OR($E186&gt;H_T-LBh_o,$E186&lt;=LBH_u),0,Daten!BV184))</f>
        <v>0</v>
      </c>
      <c r="BX184" s="3"/>
      <c r="BY184" s="6">
        <f>IF($E186=0,0,IF(BY$80=0,0,BY174))</f>
        <v>0</v>
      </c>
      <c r="BZ184" s="97">
        <f>IF(BY$80=0,0,IF(OR($E186&gt;H_T-LBh_o,$E186&lt;=LBH_u),0,Daten!BY184))</f>
        <v>0</v>
      </c>
      <c r="CA184" s="3"/>
      <c r="CB184" s="6">
        <f>IF($E186=0,0,IF(CB$80=0,0,CB174))</f>
        <v>0</v>
      </c>
      <c r="CC184" s="97">
        <f>IF(CB$80=0,0,IF(OR($E186&gt;H_T-LBh_o,$E186&lt;=LBH_u),0,Daten!CB184))</f>
        <v>0</v>
      </c>
    </row>
    <row r="185" spans="1:81">
      <c r="A185" s="46" t="str">
        <f>IF(D191=D185,H186,IF(D192=D185,H189,""))</f>
        <v/>
      </c>
      <c r="B185" s="92" t="str">
        <f>IF(AND(D191="",D192=""),"",D185)</f>
        <v/>
      </c>
      <c r="C185" s="92" t="str">
        <f>IF(AND(D191="",D192=""),"",IF(D191=D185,"oben","unten"))</f>
        <v/>
      </c>
      <c r="D185" s="3">
        <v>10</v>
      </c>
      <c r="F185" s="3" t="s">
        <v>100</v>
      </c>
      <c r="G185" s="3"/>
      <c r="H185" s="6">
        <f>IF(H$80=0,0,H184-qd*($E186-$E188)/H_T)</f>
        <v>0</v>
      </c>
      <c r="I185" s="97">
        <f>IF(H$80=0,0,IF(OR($E188&gt;=H_T-LBh_o,$E188&lt;LBH_u),0,Daten!H185))</f>
        <v>0</v>
      </c>
      <c r="J185" s="3"/>
      <c r="K185" s="6">
        <f>IF(K$80=0,0,K184-qd*($E186-$E188)/H_T)</f>
        <v>0</v>
      </c>
      <c r="L185" s="97">
        <f>IF(K$80=0,0,IF(OR($E188&gt;=H_T-LBh_o,$E188&lt;LBH_u),0,Daten!K185))</f>
        <v>0</v>
      </c>
      <c r="M185" s="3"/>
      <c r="N185" s="6">
        <f>IF(N$80=0,0,N184-qd*($E186-$E188)/H_T)</f>
        <v>0</v>
      </c>
      <c r="O185" s="97">
        <f>IF(N$80=0,0,IF(OR($E188&gt;=H_T-LBh_o,$E188&lt;LBH_u),0,Daten!N185))</f>
        <v>0</v>
      </c>
      <c r="P185" s="3"/>
      <c r="Q185" s="6">
        <f>IF(Q$80=0,0,Q184-qd*($E186-$E188)/H_T)</f>
        <v>0</v>
      </c>
      <c r="R185" s="97">
        <f>IF(Q$80=0,0,IF(OR($E188&gt;=H_T-LBh_o,$E188&lt;LBH_u),0,Daten!Q185))</f>
        <v>0</v>
      </c>
      <c r="T185" s="6">
        <f>IF(T$80=0,0,T184-qd*($E186-$E188)/H_T)</f>
        <v>0</v>
      </c>
      <c r="U185" s="97">
        <f>IF(T$80=0,0,IF(OR($E188&gt;=H_T-LBh_o,$E188&lt;LBH_u),0,Daten!T185))</f>
        <v>0</v>
      </c>
      <c r="W185" s="6">
        <f>IF(W$80=0,0,W184-qd*($E186-$E188)/H_T)</f>
        <v>0</v>
      </c>
      <c r="X185" s="97">
        <f>IF(W$80=0,0,IF(OR($E188&gt;=H_T-LBh_o,$E188&lt;LBH_u),0,Daten!W185))</f>
        <v>0</v>
      </c>
      <c r="Z185" s="6">
        <f>IF(Z$80=0,0,Z184-qd*($E186-$E188)/H_T)</f>
        <v>0</v>
      </c>
      <c r="AA185" s="97">
        <f>IF(Z$80=0,0,IF(OR($E188&gt;=H_T-LBh_o,$E188&lt;LBH_u),0,Daten!Z185))</f>
        <v>0</v>
      </c>
      <c r="AC185" s="6">
        <f>IF(AC$80=0,0,AC184-qd*($E186-$E188)/H_T)</f>
        <v>0</v>
      </c>
      <c r="AD185" s="97">
        <f>IF(AC$80=0,0,IF(OR($E188&gt;=H_T-LBh_o,$E188&lt;LBH_u),0,Daten!AC185))</f>
        <v>0</v>
      </c>
      <c r="AF185" s="6">
        <f>IF(AF$80=0,0,AF184-qd*($E186-$E188)/H_T)</f>
        <v>0</v>
      </c>
      <c r="AG185" s="97">
        <f>IF(AF$80=0,0,IF(OR($E188&gt;=H_T-LBh_o,$E188&lt;LBH_u),0,Daten!AF185))</f>
        <v>0</v>
      </c>
      <c r="AI185" s="6">
        <f>IF(AI$80=0,0,AI184-qd*($E186-$E188)/H_T)</f>
        <v>0</v>
      </c>
      <c r="AJ185" s="97">
        <f>IF(AI$80=0,0,IF(OR($E188&gt;=H_T-LBh_o,$E188&lt;LBH_u),0,Daten!AI185))</f>
        <v>0</v>
      </c>
      <c r="AL185" s="6">
        <f>IF(AL$80=0,0,AL184-qd*($E186-$E188)/H_T)</f>
        <v>0</v>
      </c>
      <c r="AM185" s="97">
        <f>IF(AL$80=0,0,IF(OR($E188&gt;=H_T-LBh_o,$E188&lt;LBH_u),0,Daten!AL185))</f>
        <v>0</v>
      </c>
      <c r="AO185" s="6">
        <f>IF(AO$80=0,0,AO184-qd*($E186-$E188)/H_T)</f>
        <v>0</v>
      </c>
      <c r="AP185" s="97">
        <f>IF(AO$80=0,0,IF(OR($E188&gt;=H_T-LBh_o,$E188&lt;LBH_u),0,Daten!AO185))</f>
        <v>0</v>
      </c>
      <c r="AQ185" s="3"/>
      <c r="AR185" s="6">
        <f>IF(AR$80=0,0,AR184-qd*($E186-$E188)/H_T)</f>
        <v>0</v>
      </c>
      <c r="AS185" s="97">
        <f>IF(AR$80=0,0,IF(OR($E188&gt;=H_T-LBh_o,$E188&lt;LBH_u),0,Daten!AR185))</f>
        <v>0</v>
      </c>
      <c r="AU185" s="6">
        <f>IF(AU$80=0,0,AU184-qd*($E186-$E188)/H_T)</f>
        <v>0</v>
      </c>
      <c r="AV185" s="97">
        <f>IF(AU$80=0,0,IF(OR($E188&gt;=H_T-LBh_o,$E188&lt;LBH_u),0,Daten!AU185))</f>
        <v>0</v>
      </c>
      <c r="AW185" s="3"/>
      <c r="AX185" s="6">
        <f>IF(AX$80=0,0,AX184-qd*($E186-$E188)/H_T)</f>
        <v>0</v>
      </c>
      <c r="AY185" s="97">
        <f>IF(AX$80=0,0,IF(OR($E188&gt;=H_T-LBh_o,$E188&lt;LBH_u),0,Daten!AX185))</f>
        <v>0</v>
      </c>
      <c r="AZ185" s="3"/>
      <c r="BA185" s="6">
        <f>IF(BA$80=0,0,BA184-qd*($E186-$E188)/H_T)</f>
        <v>0</v>
      </c>
      <c r="BB185" s="97">
        <f>IF(BA$80=0,0,IF(OR($E188&gt;=H_T-LBh_o,$E188&lt;LBH_u),0,Daten!BA185))</f>
        <v>0</v>
      </c>
      <c r="BC185" s="3"/>
      <c r="BD185" s="6">
        <f>IF(BD$80=0,0,BD184-qd*($E186-$E188)/H_T)</f>
        <v>0</v>
      </c>
      <c r="BE185" s="97">
        <f>IF(BD$80=0,0,IF(OR($E188&gt;=H_T-LBh_o,$E188&lt;LBH_u),0,Daten!BD185))</f>
        <v>0</v>
      </c>
      <c r="BF185" s="3"/>
      <c r="BG185" s="6">
        <f>IF(BG$80=0,0,BG184-qd*($E186-$E188)/H_T)</f>
        <v>0</v>
      </c>
      <c r="BH185" s="97">
        <f>IF(BG$80=0,0,IF(OR($E188&gt;=H_T-LBh_o,$E188&lt;LBH_u),0,Daten!BG185))</f>
        <v>0</v>
      </c>
      <c r="BI185" s="3"/>
      <c r="BJ185" s="6">
        <f>IF(BJ$80=0,0,BJ184-qd*($E186-$E188)/H_T)</f>
        <v>0</v>
      </c>
      <c r="BK185" s="97">
        <f>IF(BJ$80=0,0,IF(OR($E188&gt;=H_T-LBh_o,$E188&lt;LBH_u),0,Daten!BJ185))</f>
        <v>0</v>
      </c>
      <c r="BL185" s="3"/>
      <c r="BM185" s="6">
        <f>IF(BM$80=0,0,BM184-qd*($E186-$E188)/H_T)</f>
        <v>0</v>
      </c>
      <c r="BN185" s="97">
        <f>IF(BM$80=0,0,IF(OR($E188&gt;=H_T-LBh_o,$E188&lt;LBH_u),0,Daten!BM185))</f>
        <v>0</v>
      </c>
      <c r="BO185" s="3"/>
      <c r="BP185" s="6">
        <f>IF(BP$80=0,0,BP184-qd*($E186-$E188)/H_T)</f>
        <v>0</v>
      </c>
      <c r="BQ185" s="97">
        <f>IF(BP$80=0,0,IF(OR($E188&gt;=H_T-LBh_o,$E188&lt;LBH_u),0,Daten!BP185))</f>
        <v>0</v>
      </c>
      <c r="BR185" s="3"/>
      <c r="BS185" s="6">
        <f>IF(BS$80=0,0,BS184-qd*($E186-$E188)/H_T)</f>
        <v>0</v>
      </c>
      <c r="BT185" s="97">
        <f>IF(BS$80=0,0,IF(OR($E188&gt;=H_T-LBh_o,$E188&lt;LBH_u),0,Daten!BS185))</f>
        <v>0</v>
      </c>
      <c r="BU185" s="3"/>
      <c r="BV185" s="6">
        <f>IF(BV$80=0,0,BV184-qd*($E186-$E188)/H_T)</f>
        <v>0</v>
      </c>
      <c r="BW185" s="97">
        <f>IF(BV$80=0,0,IF(OR($E188&gt;=H_T-LBh_o,$E188&lt;LBH_u),0,Daten!BV185))</f>
        <v>0</v>
      </c>
      <c r="BX185" s="3"/>
      <c r="BY185" s="6">
        <f>IF(BY$80=0,0,BY184-qd*($E186-$E188)/H_T)</f>
        <v>0</v>
      </c>
      <c r="BZ185" s="97">
        <f>IF(BY$80=0,0,IF(OR($E188&gt;=H_T-LBh_o,$E188&lt;LBH_u),0,Daten!BY185))</f>
        <v>0</v>
      </c>
      <c r="CA185" s="3"/>
      <c r="CB185" s="6">
        <f>IF(CB$80=0,0,CB184-qd*($E186-$E188)/H_T)</f>
        <v>0</v>
      </c>
      <c r="CC185" s="97">
        <f>IF(CB$80=0,0,IF(OR($E188&gt;=H_T-LBh_o,$E188&lt;LBH_u),0,Daten!CB185))</f>
        <v>0</v>
      </c>
    </row>
    <row r="186" spans="1:81">
      <c r="D186" s="3" t="s">
        <v>104</v>
      </c>
      <c r="E186" s="6">
        <f t="shared" ref="E186" si="117">E177</f>
        <v>0</v>
      </c>
      <c r="F186" s="54" t="s">
        <v>178</v>
      </c>
      <c r="G186" s="38"/>
      <c r="H186" s="98">
        <f>IF(Bh="nein",ABS(H184),ABS(I184))</f>
        <v>0</v>
      </c>
      <c r="I186" s="9"/>
      <c r="J186" s="38"/>
      <c r="K186" s="98">
        <f>IF(Bh="nein",ABS(K184),ABS(L184))</f>
        <v>0</v>
      </c>
      <c r="L186" s="9"/>
      <c r="M186" s="38"/>
      <c r="N186" s="98">
        <f>IF(Bh="nein",ABS(N184),ABS(O184))</f>
        <v>0</v>
      </c>
      <c r="O186" s="9"/>
      <c r="P186" s="38"/>
      <c r="Q186" s="98">
        <f>IF(Bh="nein",ABS(Q184),ABS(R184))</f>
        <v>0</v>
      </c>
      <c r="R186" s="9"/>
      <c r="S186" s="38"/>
      <c r="T186" s="98">
        <f>IF(Bh="nein",ABS(T184),ABS(U184))</f>
        <v>0</v>
      </c>
      <c r="U186" s="9"/>
      <c r="V186" s="38"/>
      <c r="W186" s="98">
        <f>IF(Bh="nein",ABS(W184),ABS(X184))</f>
        <v>0</v>
      </c>
      <c r="X186" s="9"/>
      <c r="Y186" s="38"/>
      <c r="Z186" s="98">
        <f>IF(Bh="nein",ABS(Z184),ABS(AA184))</f>
        <v>0</v>
      </c>
      <c r="AA186" s="9"/>
      <c r="AB186" s="38"/>
      <c r="AC186" s="98">
        <f>IF(Bh="nein",ABS(AC184),ABS(AD184))</f>
        <v>0</v>
      </c>
      <c r="AD186" s="9"/>
      <c r="AE186" s="38"/>
      <c r="AF186" s="98">
        <f>IF(Bh="nein",ABS(AF184),ABS(AG184))</f>
        <v>0</v>
      </c>
      <c r="AG186" s="9"/>
      <c r="AH186" s="38"/>
      <c r="AI186" s="98">
        <f>IF(Bh="nein",ABS(AI184),ABS(AJ184))</f>
        <v>0</v>
      </c>
      <c r="AJ186" s="9"/>
      <c r="AK186" s="38"/>
      <c r="AL186" s="98">
        <f>IF(Bh="nein",ABS(AL184),ABS(AM184))</f>
        <v>0</v>
      </c>
      <c r="AM186" s="9"/>
      <c r="AN186" s="38"/>
      <c r="AO186" s="98">
        <f>IF(Bh="nein",ABS(AO184),ABS(AP184))</f>
        <v>0</v>
      </c>
      <c r="AP186" s="9"/>
      <c r="AQ186" s="38"/>
      <c r="AR186" s="98">
        <f>IF(Bh="nein",ABS(AR184),ABS(AS184))</f>
        <v>0</v>
      </c>
      <c r="AS186" s="9"/>
      <c r="AT186" s="38"/>
      <c r="AU186" s="98">
        <f>IF(Bh="nein",ABS(AU184),ABS(AV184))</f>
        <v>0</v>
      </c>
      <c r="AV186" s="9"/>
      <c r="AW186" s="38"/>
      <c r="AX186" s="98">
        <f>IF(Bh="nein",ABS(AX184),ABS(AY184))</f>
        <v>0</v>
      </c>
      <c r="AY186" s="9"/>
      <c r="AZ186" s="38"/>
      <c r="BA186" s="98">
        <f>IF(Bh="nein",ABS(BA184),ABS(BB184))</f>
        <v>0</v>
      </c>
      <c r="BB186" s="9"/>
      <c r="BC186" s="38"/>
      <c r="BD186" s="98">
        <f>IF(Bh="nein",ABS(BD184),ABS(BE184))</f>
        <v>0</v>
      </c>
      <c r="BE186" s="9"/>
      <c r="BF186" s="38"/>
      <c r="BG186" s="98">
        <f>IF(Bh="nein",ABS(BG184),ABS(BH184))</f>
        <v>0</v>
      </c>
      <c r="BH186" s="9"/>
      <c r="BI186" s="38"/>
      <c r="BJ186" s="98">
        <f>IF(Bh="nein",ABS(BJ184),ABS(BK184))</f>
        <v>0</v>
      </c>
      <c r="BK186" s="9"/>
      <c r="BL186" s="38"/>
      <c r="BM186" s="98">
        <f>IF(Bh="nein",ABS(BM184),ABS(BN184))</f>
        <v>0</v>
      </c>
      <c r="BN186" s="9"/>
      <c r="BO186" s="38"/>
      <c r="BP186" s="98">
        <f>IF(Bh="nein",ABS(BP184),ABS(BQ184))</f>
        <v>0</v>
      </c>
      <c r="BQ186" s="9"/>
      <c r="BR186" s="38"/>
      <c r="BS186" s="98">
        <f>IF(Bh="nein",ABS(BS184),ABS(BT184))</f>
        <v>0</v>
      </c>
      <c r="BT186" s="9"/>
      <c r="BU186" s="38"/>
      <c r="BV186" s="98">
        <f>IF(Bh="nein",ABS(BV184),ABS(BW184))</f>
        <v>0</v>
      </c>
      <c r="BW186" s="9"/>
      <c r="BX186" s="38"/>
      <c r="BY186" s="98">
        <f>IF(Bh="nein",ABS(BY184),ABS(BZ184))</f>
        <v>0</v>
      </c>
      <c r="BZ186" s="9"/>
      <c r="CA186" s="38"/>
      <c r="CB186" s="98">
        <f>IF(Bh="nein",ABS(CB184),ABS(CC184))</f>
        <v>0</v>
      </c>
      <c r="CC186" s="9"/>
    </row>
    <row r="187" spans="1:81">
      <c r="A187" s="7"/>
      <c r="B187" s="8"/>
      <c r="C187" s="11" t="s">
        <v>229</v>
      </c>
      <c r="D187" s="3"/>
      <c r="E187" s="6"/>
      <c r="F187" s="55" t="s">
        <v>179</v>
      </c>
      <c r="G187" s="41"/>
      <c r="H187" s="6">
        <f>IF($D185&lt;=nHP,H$82/H_T,0)</f>
        <v>0</v>
      </c>
      <c r="I187" s="3"/>
      <c r="J187" s="41"/>
      <c r="K187" s="6">
        <f>IF($D185&lt;=nHP,K$82/H_T,0)</f>
        <v>0</v>
      </c>
      <c r="L187" s="3"/>
      <c r="M187" s="41"/>
      <c r="N187" s="6">
        <f>IF($D185&lt;=nHP,N$82/H_T,0)</f>
        <v>0</v>
      </c>
      <c r="P187" s="41"/>
      <c r="Q187" s="6">
        <f>IF($D185&lt;=nHP,Q$82/H_T,0)</f>
        <v>0</v>
      </c>
      <c r="S187" s="41"/>
      <c r="T187" s="6">
        <f>IF($D185&lt;=nHP,T$82/H_T,0)</f>
        <v>0</v>
      </c>
      <c r="V187" s="41"/>
      <c r="W187" s="6">
        <f>IF($D185&lt;=nHP,W$82/H_T,0)</f>
        <v>0</v>
      </c>
      <c r="Y187" s="41"/>
      <c r="Z187" s="6">
        <f>IF($D185&lt;=nHP,Z$82/H_T,0)</f>
        <v>0</v>
      </c>
      <c r="AB187" s="41"/>
      <c r="AC187" s="6">
        <f>IF($D185&lt;=nHP,AC$82/H_T,0)</f>
        <v>0</v>
      </c>
      <c r="AE187" s="41"/>
      <c r="AF187" s="6">
        <f>IF($D185&lt;=nHP,AF$82/H_T,0)</f>
        <v>0</v>
      </c>
      <c r="AH187" s="41"/>
      <c r="AI187" s="6">
        <f>IF($D185&lt;=nHP,AI$82/H_T,0)</f>
        <v>0</v>
      </c>
      <c r="AK187" s="41"/>
      <c r="AL187" s="6">
        <f>IF($D185&lt;=nHP,AL$82/H_T,0)</f>
        <v>0</v>
      </c>
      <c r="AN187" s="41"/>
      <c r="AO187" s="6">
        <f>IF($D185&lt;=nHP,AO$82/H_T,0)</f>
        <v>0</v>
      </c>
      <c r="AP187" s="3"/>
      <c r="AQ187" s="41"/>
      <c r="AR187" s="6">
        <f>IF($D185&lt;=nHP,AR$82/H_T,0)</f>
        <v>0</v>
      </c>
      <c r="AS187" s="3"/>
      <c r="AT187" s="41"/>
      <c r="AU187" s="6">
        <f>IF($D185&lt;=nHP,AU$82/H_T,0)</f>
        <v>0</v>
      </c>
      <c r="AW187" s="41"/>
      <c r="AX187" s="6">
        <f>IF($D185&lt;=nHP,AX$82/H_T,0)</f>
        <v>0</v>
      </c>
      <c r="AY187" s="3"/>
      <c r="AZ187" s="41"/>
      <c r="BA187" s="6">
        <f>IF($D185&lt;=nHP,BA$82/H_T,0)</f>
        <v>0</v>
      </c>
      <c r="BB187" s="3"/>
      <c r="BC187" s="41"/>
      <c r="BD187" s="6">
        <f>IF($D185&lt;=nHP,BD$82/H_T,0)</f>
        <v>0</v>
      </c>
      <c r="BE187" s="3"/>
      <c r="BF187" s="41"/>
      <c r="BG187" s="6">
        <f>IF($D185&lt;=nHP,BG$82/H_T,0)</f>
        <v>0</v>
      </c>
      <c r="BH187" s="3"/>
      <c r="BI187" s="41"/>
      <c r="BJ187" s="6">
        <f>IF($D185&lt;=nHP,BJ$82/H_T,0)</f>
        <v>0</v>
      </c>
      <c r="BK187" s="3"/>
      <c r="BL187" s="41"/>
      <c r="BM187" s="6">
        <f>IF($D185&lt;=nHP,BM$82/H_T,0)</f>
        <v>0</v>
      </c>
      <c r="BN187" s="3"/>
      <c r="BO187" s="41"/>
      <c r="BP187" s="6">
        <f>IF($D185&lt;=nHP,BP$82/H_T,0)</f>
        <v>0</v>
      </c>
      <c r="BQ187" s="3"/>
      <c r="BR187" s="41"/>
      <c r="BS187" s="6">
        <f>IF($D185&lt;=nHP,BS$82/H_T,0)</f>
        <v>0</v>
      </c>
      <c r="BT187" s="3"/>
      <c r="BU187" s="41"/>
      <c r="BV187" s="6">
        <f>IF($D185&lt;=nHP,BV$82/H_T,0)</f>
        <v>0</v>
      </c>
      <c r="BW187" s="3"/>
      <c r="BX187" s="41"/>
      <c r="BY187" s="6">
        <f>IF($D185&lt;=nHP,BY$82/H_T,0)</f>
        <v>0</v>
      </c>
      <c r="BZ187" s="3"/>
      <c r="CA187" s="41"/>
      <c r="CB187" s="6">
        <f>IF($D185&lt;=nHP,CB$82/H_T,0)</f>
        <v>0</v>
      </c>
      <c r="CC187" s="3"/>
    </row>
    <row r="188" spans="1:81">
      <c r="A188" s="41" t="s">
        <v>223</v>
      </c>
      <c r="B188" s="6" t="str">
        <f>IF(D191="","",IF(ABS(H191)=Bemessung!$C$26,ABS(Daten!H186),IF(ABS(Daten!K191)=Bemessung!$C$26,ABS(Daten!K186),IF(ABS(Daten!N191)=Bemessung!$C$26,ABS(Daten!N186),IF(ABS(Daten!Q191)=Bemessung!$C$26,ABS(Daten!Q186),IF(ABS(Daten!T191)=Bemessung!$C$26,ABS(Daten!T186),IF(ABS(Daten!W191)=Bemessung!$C$26,ABS(Daten!W186),IF(ABS(Daten!Z191)=Bemessung!$C$26,ABS(Daten!Z186),IF(ABS(Daten!AC191)=Bemessung!$C$26,ABS(Daten!AC186),IF(ABS(Daten!AF191)=Bemessung!$C$26,ABS(Daten!AF186),IF(ABS(Daten!AI191)=Bemessung!$C$26,ABS(Daten!AI186),IF(ABS(Daten!AL191)=Bemessung!$C$26,ABS(Daten!AL186),IF(ABS(Daten!AO191)=Bemessung!$C$26,ABS(Daten!AO186),IF(ABS(Daten!AR191)=Bemessung!$C$26,ABS(Daten!AR186),IF(ABS(Daten!AU191)=Bemessung!$C$26,ABS(Daten!AU186),IF(ABS(Daten!AX191)=Bemessung!$C$26,ABS(Daten!AX186),IF(ABS(Daten!BA191)=Bemessung!$C$26,ABS(Daten!BA186),IF(ABS(Daten!BD191)=Bemessung!$C$26,ABS(Daten!BD186),IF(ABS(Daten!BG191)=Bemessung!$C$26,ABS(Daten!BG186),IF(ABS(Daten!BJ191)=Bemessung!$C$26,ABS(Daten!BJ186),IF(ABS(Daten!BM191)=Bemessung!$C$26,ABS(Daten!BM186),IF(ABS(Daten!BP191)=Bemessung!$C$26,ABS(Daten!BP186),IF(ABS(Daten!BS191)=Bemessung!$C$26,ABS(Daten!BS186),IF(ABS(Daten!BV191)=Bemessung!$C$26,ABS(Daten!BV186),IF(ABS(Daten!BY191)=Bemessung!$C$26,ABS(Daten!BY186),IF(ABS(Daten!CB191)=Bemessung!$C$26,ABS(Daten!CB186),""))))))))))))))))))))))))))</f>
        <v/>
      </c>
      <c r="C188" s="65" t="str">
        <f>IF(D191="","",IF(ABS(H191)=Bemessung!$C$26,1,IF(ABS(Daten!K191)=Bemessung!$C$26,2,IF(ABS(Daten!N191)=Bemessung!$C$26,3,IF(ABS(Daten!Q191)=Bemessung!$C$26,4,IF(ABS(Daten!T191)=Bemessung!$C$26,5,IF(ABS(Daten!W191)=Bemessung!$C$26,6,IF(ABS(Daten!Z191)=Bemessung!$C$26,7,IF(ABS(Daten!AC191)=Bemessung!$C$26,8,IF(ABS(Daten!AF191)=Bemessung!$C$26,9,IF(ABS(Daten!AI191)=Bemessung!$C$26,10,IF(ABS(Daten!AL191)=Bemessung!$C$26,11,IF(ABS(Daten!AO191)=Bemessung!$C$26,12,IF(ABS(Daten!AR191)=Bemessung!$C$26,13,IF(ABS(Daten!AU191)=Bemessung!$C$26,14,IF(ABS(Daten!AX191)=Bemessung!$C$26,15,IF(ABS(Daten!BA191)=Bemessung!$C$26,16,IF(ABS(Daten!BD191)=Bemessung!$C$26,17,IF(ABS(Daten!BG191)=Bemessung!$C$26,18,IF(ABS(Daten!BJ191)=Bemessung!$C$26,19,IF(ABS(Daten!BM191)=Bemessung!$C$26,20,IF(ABS(Daten!BP191)=Bemessung!$C$26,21,IF(ABS(Daten!BS191)=Bemessung!$C$26,22,IF(ABS(Daten!BV191)=Bemessung!$C$26,23,IF(ABS(Daten!BY191)=Bemessung!$C$26,24,IF(ABS(Daten!CB191)=Bemessung!$C$26,25,""))))))))))))))))))))))))))</f>
        <v/>
      </c>
      <c r="D188" s="3" t="s">
        <v>103</v>
      </c>
      <c r="E188" s="6">
        <f>E186-$L$27</f>
        <v>0</v>
      </c>
      <c r="F188" s="55" t="s">
        <v>101</v>
      </c>
      <c r="G188" s="41">
        <v>0</v>
      </c>
      <c r="H188" s="6">
        <f>IF(H$82&gt;0,I188,G188)</f>
        <v>0</v>
      </c>
      <c r="I188" s="6">
        <f>IF(E186=0,0,IF(I$81=L_T,0,4*I$83/H$80))</f>
        <v>0</v>
      </c>
      <c r="J188" s="56">
        <f>IF($E186=0,0,IF(J$81=L_T,0,-(4*J$83/K$80+2*L$83/K$80)))</f>
        <v>0</v>
      </c>
      <c r="K188" s="6">
        <f>IF(K$82&gt;0,L188,J188)</f>
        <v>0</v>
      </c>
      <c r="L188" s="6">
        <f>IF($E186=0,0,IF(L$81=L_T,0,2*J$83/K$80+4*L$83/K$80))</f>
        <v>0</v>
      </c>
      <c r="M188" s="56">
        <f>IF($E186=0,0,IF(M$81=L_T,0,-(4*M$83/N$80+2*O$83/N$80)))</f>
        <v>0</v>
      </c>
      <c r="N188" s="6">
        <f>IF(N$82&gt;0,O188,M188)</f>
        <v>0</v>
      </c>
      <c r="O188" s="6">
        <f>IF($E186=0,0,IF(O$81=L_T,0,2*M$83/N$80+4*O$83/N$80))</f>
        <v>0</v>
      </c>
      <c r="P188" s="56">
        <f>IF($E186=0,0,IF(P$81=L_T,0,-(4*P$83/Q$80+2*R$83/Q$80)))</f>
        <v>0</v>
      </c>
      <c r="Q188" s="6">
        <f>IF(Q$82&gt;0,R188,P188)</f>
        <v>0</v>
      </c>
      <c r="R188" s="6">
        <f>IF($E186=0,0,IF(R$81=L_T,0,2*P$83/Q$80+4*R$83/Q$80))</f>
        <v>0</v>
      </c>
      <c r="S188" s="56">
        <f>IF($E186=0,0,IF(S$81=L_T,0,-(4*S$83/T$80+2*U$83/T$80)))</f>
        <v>0</v>
      </c>
      <c r="T188" s="6">
        <f>IF(T$82&gt;0,U188,S188)</f>
        <v>0</v>
      </c>
      <c r="U188" s="6">
        <f>IF($E186=0,0,IF(U$81=L_T,0,2*S$83/T$80+4*U$83/T$80))</f>
        <v>0</v>
      </c>
      <c r="V188" s="56">
        <f>IF($E186=0,0,IF(V$81=L_T,0,-(4*V$83/W$80+2*X$83/W$80)))</f>
        <v>0</v>
      </c>
      <c r="W188" s="6">
        <f>IF(W$82&gt;0,X188,V188)</f>
        <v>0</v>
      </c>
      <c r="X188" s="6">
        <f>IF($E186=0,0,IF(X$81=L_T,0,2*V$83/W$80+4*X$83/W$80))</f>
        <v>0</v>
      </c>
      <c r="Y188" s="56">
        <f>IF($E186=0,0,IF(Y$81=L_T,0,-(4*Y$83/Z$80+2*AA$83/Z$80)))</f>
        <v>0</v>
      </c>
      <c r="Z188" s="6">
        <f>IF(Z$82&gt;0,AA188,Y188)</f>
        <v>0</v>
      </c>
      <c r="AA188" s="6">
        <f>IF($E186=0,0,IF(AA$81=L_T,0,2*Y$83/Z$80+4*AA$83/Z$80))</f>
        <v>0</v>
      </c>
      <c r="AB188" s="56">
        <f>IF($E186=0,0,IF(AB$81=L_T,0,-(4*AB$83/AC$80+2*AD$83/AC$80)))</f>
        <v>0</v>
      </c>
      <c r="AC188" s="6">
        <f>IF(AC$82&gt;0,AD188,AB188)</f>
        <v>0</v>
      </c>
      <c r="AD188" s="6">
        <f>IF($E186=0,0,IF(AD$81=L_T,0,2*AB$83/AC$80+4*AD$83/AC$80))</f>
        <v>0</v>
      </c>
      <c r="AE188" s="56">
        <f>IF($E186=0,0,IF(AE$81=L_T,0,-(4*AE$83/AF$80+2*AG$83/AF$80)))</f>
        <v>0</v>
      </c>
      <c r="AF188" s="6">
        <f>IF(AF$82&gt;0,AG188,AE188)</f>
        <v>0</v>
      </c>
      <c r="AG188" s="6">
        <f>IF($E186=0,0,IF(AG$81=L_T,0,2*AE$83/AF$80+4*AG$83/AF$80))</f>
        <v>0</v>
      </c>
      <c r="AH188" s="56">
        <f>IF($E186=0,0,IF(AH$81=L_T,0,-(4*AH$83/AI$80+2*AJ$83/AI$80)))</f>
        <v>0</v>
      </c>
      <c r="AI188" s="6">
        <f>IF(AI$82&gt;0,AJ188,AH188)</f>
        <v>0</v>
      </c>
      <c r="AJ188" s="6">
        <f>IF($E186=0,0,IF(AJ$81=L_T,0,2*AH$83/AI$80+4*AJ$83/AI$80))</f>
        <v>0</v>
      </c>
      <c r="AK188" s="56">
        <f>IF($E186=0,0,IF(AK$81=L_T,0,-(4*AK$83/AL$80+2*AM$83/AL$80)))</f>
        <v>0</v>
      </c>
      <c r="AL188" s="6">
        <f>IF(AL$82&gt;0,AM188,AK188)</f>
        <v>0</v>
      </c>
      <c r="AM188" s="6">
        <f>IF($E186=0,0,IF(AM$81=L_T,0,2*AK$83/AL$80+4*AM$83/AL$80))</f>
        <v>0</v>
      </c>
      <c r="AN188" s="56">
        <f>IF($E186=0,0,IF(AN$81=L_T,0,-(4*AN$83/AO$80+2*AP$83/AO$80)))</f>
        <v>0</v>
      </c>
      <c r="AO188" s="6">
        <f>IF(AO$82&gt;0,AP188,AN188)</f>
        <v>0</v>
      </c>
      <c r="AP188" s="6">
        <f>IF($E186=0,0,IF(AP$81=L_T,0,2*AN$83/AO$80+4*AP$83/AO$80))</f>
        <v>0</v>
      </c>
      <c r="AQ188" s="56">
        <f>IF($E186=0,0,IF(AQ$81=L_T,0,-(4*AQ$83/AR$80+2*AS$83/AR$80)))</f>
        <v>0</v>
      </c>
      <c r="AR188" s="6">
        <f>IF(AR$82&gt;0,AS188,AQ188)</f>
        <v>0</v>
      </c>
      <c r="AS188" s="6">
        <f>IF($E186=0,0,IF(AS$81=L_T,0,2*AQ$83/AR$80+4*AS$83/AR$80))</f>
        <v>0</v>
      </c>
      <c r="AT188" s="56">
        <f>IF($E186=0,0,IF(AT$81=L_T,0,-(4*AT$83/AU$80+2*AV$83/AU$80)))</f>
        <v>0</v>
      </c>
      <c r="AU188" s="6">
        <f>IF(AU$82&gt;0,AV188,AT188)</f>
        <v>0</v>
      </c>
      <c r="AV188" s="6">
        <f>IF($E186=0,0,IF(AV$81=L_T,0,2*AT$83/AU$80+4*AV$83/AU$80))</f>
        <v>0</v>
      </c>
      <c r="AW188" s="56">
        <f>IF($E186=0,0,IF(AW$81=L_T,0,-(4*AW$83/AX$80+2*AY$83/AX$80)))</f>
        <v>0</v>
      </c>
      <c r="AX188" s="6">
        <f>IF(AX$82&gt;0,AY188,AW188)</f>
        <v>0</v>
      </c>
      <c r="AY188" s="6">
        <f>IF($E186=0,0,IF(AY$81=L_T,0,2*AW$83/AX$80+4*AY$83/AX$80))</f>
        <v>0</v>
      </c>
      <c r="AZ188" s="56">
        <f>IF($E186=0,0,IF(AZ$81=L_T,0,-(4*AZ$83/BA$80+2*BB$83/BA$80)))</f>
        <v>0</v>
      </c>
      <c r="BA188" s="6">
        <f>IF(BA$82&gt;0,BB188,AZ188)</f>
        <v>0</v>
      </c>
      <c r="BB188" s="6">
        <f>IF($E186=0,0,IF(BB$81=L_T,0,2*AZ$83/BA$80+4*BB$83/BA$80))</f>
        <v>0</v>
      </c>
      <c r="BC188" s="56">
        <f>IF($E186=0,0,IF(BC$81=L_T,0,-(4*BC$83/BD$80+2*BE$83/BD$80)))</f>
        <v>0</v>
      </c>
      <c r="BD188" s="6">
        <f>IF(BD$82&gt;0,BE188,BC188)</f>
        <v>0</v>
      </c>
      <c r="BE188" s="6">
        <f>IF($E186=0,0,IF(BE$81=L_T,0,2*BC$83/BD$80+4*BE$83/BD$80))</f>
        <v>0</v>
      </c>
      <c r="BF188" s="56">
        <f>IF($E186=0,0,IF(BF$81=L_T,0,-(4*BF$83/BG$80+2*BH$83/BG$80)))</f>
        <v>0</v>
      </c>
      <c r="BG188" s="6">
        <f>IF(BG$82&gt;0,BH188,BF188)</f>
        <v>0</v>
      </c>
      <c r="BH188" s="6">
        <f>IF($E186=0,0,IF(BH$81=L_T,0,2*BF$83/BG$80+4*BH$83/BG$80))</f>
        <v>0</v>
      </c>
      <c r="BI188" s="56">
        <f>IF($E186=0,0,IF(BI$81=L_T,0,-(4*BI$83/BJ$80+2*BK$83/BJ$80)))</f>
        <v>0</v>
      </c>
      <c r="BJ188" s="6">
        <f>IF(BJ$82&gt;0,BK188,BI188)</f>
        <v>0</v>
      </c>
      <c r="BK188" s="6">
        <f>IF($E186=0,0,IF(BK$81=L_T,0,2*BI$83/BJ$80+4*BK$83/BJ$80))</f>
        <v>0</v>
      </c>
      <c r="BL188" s="56">
        <f>IF($E186=0,0,IF(BL$81=L_T,0,-(4*BL$83/BM$80+2*BN$83/BM$80)))</f>
        <v>0</v>
      </c>
      <c r="BM188" s="6">
        <f>IF(BM$82&gt;0,BN188,BL188)</f>
        <v>0</v>
      </c>
      <c r="BN188" s="6">
        <f>IF($E186=0,0,IF(BN$81=L_T,0,2*BL$83/BM$80+4*BN$83/BM$80))</f>
        <v>0</v>
      </c>
      <c r="BO188" s="56">
        <f>IF($E186=0,0,IF(BO$81=L_T,0,-(4*BO$83/BP$80+2*BQ$83/BP$80)))</f>
        <v>0</v>
      </c>
      <c r="BP188" s="6">
        <f>IF(BP$82&gt;0,BQ188,BO188)</f>
        <v>0</v>
      </c>
      <c r="BQ188" s="6">
        <f>IF($E186=0,0,IF(BQ$81=L_T,0,2*BO$83/BP$80+4*BQ$83/BP$80))</f>
        <v>0</v>
      </c>
      <c r="BR188" s="56">
        <f>IF($E186=0,0,IF(BR$81=L_T,0,-(4*BR$83/BS$80+2*BT$83/BS$80)))</f>
        <v>0</v>
      </c>
      <c r="BS188" s="6">
        <f>IF(BS$82&gt;0,BT188,BR188)</f>
        <v>0</v>
      </c>
      <c r="BT188" s="6">
        <f>IF($E186=0,0,IF(BT$81=L_T,0,2*BR$83/BS$80+4*BT$83/BS$80))</f>
        <v>0</v>
      </c>
      <c r="BU188" s="56">
        <f>IF($E186=0,0,IF(BU$81=L_T,0,-(4*BU$83/BV$80+2*BW$83/BV$80)))</f>
        <v>0</v>
      </c>
      <c r="BV188" s="6">
        <f>IF(BV$82&gt;0,BW188,BU188)</f>
        <v>0</v>
      </c>
      <c r="BW188" s="6">
        <f>IF($E186=0,0,IF(BW$81=L_T,0,2*BU$83/BV$80+4*BW$83/BV$80))</f>
        <v>0</v>
      </c>
      <c r="BX188" s="56">
        <f>IF($E186=0,0,IF(BX$81=L_T,0,-(4*BX$83/BY$80+2*BZ$83/BY$80)))</f>
        <v>0</v>
      </c>
      <c r="BY188" s="6">
        <f>IF(BY$82&gt;0,BZ188,BX188)</f>
        <v>0</v>
      </c>
      <c r="BZ188" s="6">
        <f>IF($E186=0,0,IF(BZ$81=L_T,0,2*BX$83/BY$80+4*BZ$83/BY$80))</f>
        <v>0</v>
      </c>
      <c r="CA188" s="56">
        <f>IF($E186=0,0,IF(CA$81=L_T,0,-(4*CA$83/CB$80+2*CC$83/CB$80)))</f>
        <v>0</v>
      </c>
      <c r="CB188" s="6">
        <f>IF(CB$82&gt;0,CC188,CA188)</f>
        <v>0</v>
      </c>
      <c r="CC188" s="6">
        <f>IF($E186=0,0,IF(CC$81=L_T,0,2*CA$83/CB$80+4*CC$83/CB$80))</f>
        <v>0</v>
      </c>
    </row>
    <row r="189" spans="1:81">
      <c r="A189" s="41" t="s">
        <v>224</v>
      </c>
      <c r="B189" s="6" t="str">
        <f>IF(D191="","",IF(ABS(H191)=Bemessung!$C$26,ABS(Daten!H188),IF(ABS(Daten!K191)=Bemessung!$C$26,ABS(Daten!K188),IF(ABS(Daten!N191)=Bemessung!$C$26,ABS(Daten!N188),IF(ABS(Daten!Q191)=Bemessung!$C$26,ABS(Daten!Q188),IF(ABS(Daten!T191)=Bemessung!$C$26,ABS(Daten!T188),IF(ABS(Daten!W191)=Bemessung!$C$26,ABS(Daten!W188),IF(ABS(Daten!Z191)=Bemessung!$C$26,ABS(Daten!Z188),IF(ABS(Daten!AC191)=Bemessung!$C$26,ABS(Daten!AC188),IF(ABS(Daten!AF191)=Bemessung!$C$26,ABS(Daten!AF188),IF(ABS(Daten!AI191)=Bemessung!$C$26,ABS(Daten!AI188),IF(ABS(Daten!AL191)=Bemessung!$C$26,ABS(Daten!AL188),IF(ABS(Daten!AO191)=Bemessung!$C$26,ABS(Daten!AO188),IF(ABS(Daten!AR191)=Bemessung!$C$26,ABS(Daten!AR188),IF(ABS(Daten!AU191)=Bemessung!$C$26,ABS(Daten!AU188),IF(ABS(Daten!AX191)=Bemessung!$C$26,ABS(Daten!AX188),IF(ABS(Daten!BA191)=Bemessung!$C$26,ABS(Daten!BA188),IF(ABS(Daten!BD191)=Bemessung!$C$26,ABS(Daten!BD188),IF(ABS(Daten!BG191)=Bemessung!$C$26,ABS(Daten!BG188),IF(ABS(Daten!BJ191)=Bemessung!$C$26,ABS(Daten!BJ188),IF(ABS(Daten!BM191)=Bemessung!$C$26,ABS(Daten!BM188),IF(ABS(Daten!BP191)=Bemessung!$C$26,ABS(Daten!BP188),IF(ABS(Daten!BS191)=Bemessung!$C$26,ABS(Daten!BS188),IF(ABS(Daten!BV191)=Bemessung!$C$26,ABS(Daten!BV188),IF(ABS(Daten!BY191)=Bemessung!$C$26,ABS(Daten!BY188),IF(ABS(Daten!CB191)=Bemessung!$C$26,ABS(Daten!CB188),""))))))))))))))))))))))))))</f>
        <v/>
      </c>
      <c r="C189" s="28"/>
      <c r="D189" s="3"/>
      <c r="E189" s="6"/>
      <c r="F189" s="55" t="s">
        <v>180</v>
      </c>
      <c r="G189" s="41"/>
      <c r="H189" s="6">
        <f>IF(Bh="nein",ABS(H185),ABS(I185))</f>
        <v>0</v>
      </c>
      <c r="I189" s="6"/>
      <c r="J189" s="56"/>
      <c r="K189" s="6">
        <f>IF(Bh="nein",ABS(K185),ABS(L185))</f>
        <v>0</v>
      </c>
      <c r="L189" s="6"/>
      <c r="M189" s="56"/>
      <c r="N189" s="6">
        <f>IF(Bh="nein",ABS(N185),ABS(O185))</f>
        <v>0</v>
      </c>
      <c r="O189" s="6"/>
      <c r="P189" s="56"/>
      <c r="Q189" s="6">
        <f>IF(Bh="nein",ABS(Q185),ABS(R185))</f>
        <v>0</v>
      </c>
      <c r="R189" s="6"/>
      <c r="S189" s="56"/>
      <c r="T189" s="6">
        <f>IF(Bh="nein",ABS(T185),ABS(U185))</f>
        <v>0</v>
      </c>
      <c r="U189" s="6"/>
      <c r="V189" s="56"/>
      <c r="W189" s="6">
        <f>IF(Bh="nein",ABS(W185),ABS(X185))</f>
        <v>0</v>
      </c>
      <c r="X189" s="6"/>
      <c r="Y189" s="56"/>
      <c r="Z189" s="6">
        <f>IF(Bh="nein",ABS(Z185),ABS(AA185))</f>
        <v>0</v>
      </c>
      <c r="AA189" s="6"/>
      <c r="AB189" s="56"/>
      <c r="AC189" s="6">
        <f>IF(Bh="nein",ABS(AC185),ABS(AD185))</f>
        <v>0</v>
      </c>
      <c r="AD189" s="6"/>
      <c r="AE189" s="56"/>
      <c r="AF189" s="6">
        <f>IF(Bh="nein",ABS(AF185),ABS(AG185))</f>
        <v>0</v>
      </c>
      <c r="AG189" s="6"/>
      <c r="AH189" s="56"/>
      <c r="AI189" s="6">
        <f>IF(Bh="nein",ABS(AI185),ABS(AJ185))</f>
        <v>0</v>
      </c>
      <c r="AJ189" s="6"/>
      <c r="AK189" s="56"/>
      <c r="AL189" s="6">
        <f>IF(Bh="nein",ABS(AL185),ABS(AM185))</f>
        <v>0</v>
      </c>
      <c r="AM189" s="6"/>
      <c r="AN189" s="56"/>
      <c r="AO189" s="6">
        <f>IF(Bh="nein",ABS(AO185),ABS(AP185))</f>
        <v>0</v>
      </c>
      <c r="AP189" s="6"/>
      <c r="AQ189" s="56"/>
      <c r="AR189" s="6">
        <f>IF(Bh="nein",ABS(AR185),ABS(AS185))</f>
        <v>0</v>
      </c>
      <c r="AS189" s="6"/>
      <c r="AT189" s="56"/>
      <c r="AU189" s="6">
        <f>IF(Bh="nein",ABS(AU185),ABS(AV185))</f>
        <v>0</v>
      </c>
      <c r="AV189" s="6"/>
      <c r="AW189" s="56"/>
      <c r="AX189" s="6">
        <f>IF(Bh="nein",ABS(AX185),ABS(AY185))</f>
        <v>0</v>
      </c>
      <c r="AY189" s="6"/>
      <c r="AZ189" s="56"/>
      <c r="BA189" s="6">
        <f>IF(Bh="nein",ABS(BA185),ABS(BB185))</f>
        <v>0</v>
      </c>
      <c r="BB189" s="6"/>
      <c r="BC189" s="56"/>
      <c r="BD189" s="6">
        <f>IF(Bh="nein",ABS(BD185),ABS(BE185))</f>
        <v>0</v>
      </c>
      <c r="BE189" s="6"/>
      <c r="BF189" s="56"/>
      <c r="BG189" s="6">
        <f>IF(Bh="nein",ABS(BG185),ABS(BH185))</f>
        <v>0</v>
      </c>
      <c r="BH189" s="6"/>
      <c r="BI189" s="56"/>
      <c r="BJ189" s="6">
        <f>IF(Bh="nein",ABS(BJ185),ABS(BK185))</f>
        <v>0</v>
      </c>
      <c r="BK189" s="6"/>
      <c r="BL189" s="56"/>
      <c r="BM189" s="6">
        <f>IF(Bh="nein",ABS(BM185),ABS(BN185))</f>
        <v>0</v>
      </c>
      <c r="BN189" s="6"/>
      <c r="BO189" s="56"/>
      <c r="BP189" s="6">
        <f>IF(Bh="nein",ABS(BP185),ABS(BQ185))</f>
        <v>0</v>
      </c>
      <c r="BQ189" s="6"/>
      <c r="BR189" s="56"/>
      <c r="BS189" s="6">
        <f>IF(Bh="nein",ABS(BS185),ABS(BT185))</f>
        <v>0</v>
      </c>
      <c r="BT189" s="6"/>
      <c r="BU189" s="56"/>
      <c r="BV189" s="6">
        <f>IF(Bh="nein",ABS(BV185),ABS(BW185))</f>
        <v>0</v>
      </c>
      <c r="BW189" s="6"/>
      <c r="BX189" s="56"/>
      <c r="BY189" s="6">
        <f>IF(Bh="nein",ABS(BY185),ABS(BZ185))</f>
        <v>0</v>
      </c>
      <c r="BZ189" s="6"/>
      <c r="CA189" s="56"/>
      <c r="CB189" s="6">
        <f>IF(Bh="nein",ABS(CB185),ABS(CC185))</f>
        <v>0</v>
      </c>
      <c r="CC189" s="6"/>
    </row>
    <row r="190" spans="1:81">
      <c r="A190" s="41" t="s">
        <v>225</v>
      </c>
      <c r="B190" s="6" t="str">
        <f>IF(D191="","",IF(ABS(H191)=Bemessung!$C$26,ABS(Daten!H187),IF(ABS(Daten!K191)=Bemessung!$C$26,ABS(Daten!K187),IF(ABS(Daten!N191)=Bemessung!$C$26,ABS(Daten!N187),IF(ABS(Daten!Q191)=Bemessung!$C$26,ABS(Daten!Q187),IF(ABS(Daten!T191)=Bemessung!$C$26,ABS(Daten!T187),IF(ABS(Daten!W191)=Bemessung!$C$26,ABS(Daten!W187),IF(ABS(Daten!Z191)=Bemessung!$C$26,ABS(Daten!Z187),IF(ABS(Daten!AC191)=Bemessung!$C$26,ABS(Daten!AC187),IF(ABS(Daten!AF191)=Bemessung!$C$26,ABS(Daten!AF187),IF(ABS(Daten!AI191)=Bemessung!$C$26,ABS(Daten!AI187),IF(ABS(Daten!AL191)=Bemessung!$C$26,ABS(Daten!AL187),IF(ABS(Daten!AO191)=Bemessung!$C$26,ABS(Daten!AO187),IF(ABS(Daten!AR191)=Bemessung!$C$26,ABS(Daten!AR187),IF(ABS(Daten!AU191)=Bemessung!$C$26,ABS(Daten!AU187),IF(ABS(Daten!AX191)=Bemessung!$C$26,ABS(Daten!AX187),IF(ABS(Daten!BA191)=Bemessung!$C$26,ABS(Daten!BA187),IF(ABS(Daten!BD191)=Bemessung!$C$26,ABS(Daten!BD187),IF(ABS(Daten!BG191)=Bemessung!$C$26,ABS(Daten!BG187),IF(ABS(Daten!BJ191)=Bemessung!$C$26,ABS(Daten!BJ187),IF(ABS(Daten!BM191)=Bemessung!$C$26,ABS(Daten!BM187),IF(ABS(Daten!BP191)=Bemessung!$C$26,ABS(Daten!BP187),IF(ABS(Daten!BS191)=Bemessung!$C$26,ABS(Daten!BS187),IF(ABS(Daten!BV191)=Bemessung!$C$26,ABS(Daten!BV187),IF(ABS(Daten!BY191)=Bemessung!$C$26,ABS(Daten!BY187),IF(ABS(Daten!CB191)=Bemessung!$C$26,ABS(Daten!CB187),""))))))))))))))))))))))))))</f>
        <v/>
      </c>
      <c r="C190" s="28"/>
      <c r="D190" s="3"/>
      <c r="E190" s="6"/>
      <c r="F190" s="57" t="s">
        <v>181</v>
      </c>
      <c r="G190" s="34"/>
      <c r="H190" s="19">
        <f>IF($D185&lt;=nHP,H$82/H_T,0)</f>
        <v>0</v>
      </c>
      <c r="I190" s="26"/>
      <c r="J190" s="34"/>
      <c r="K190" s="19">
        <f>IF($D185&lt;=nHP,K$82/H_T,0)</f>
        <v>0</v>
      </c>
      <c r="L190" s="26"/>
      <c r="M190" s="34"/>
      <c r="N190" s="19">
        <f>IF($D185&lt;=nHP,N$82/H_T,0)</f>
        <v>0</v>
      </c>
      <c r="O190" s="26"/>
      <c r="P190" s="34"/>
      <c r="Q190" s="19">
        <f>IF($D185&lt;=nHP,Q$82/H_T,0)</f>
        <v>0</v>
      </c>
      <c r="R190" s="26"/>
      <c r="S190" s="34"/>
      <c r="T190" s="19">
        <f>IF($D185&lt;=nHP,T$82/H_T,0)</f>
        <v>0</v>
      </c>
      <c r="U190" s="26"/>
      <c r="V190" s="34"/>
      <c r="W190" s="19">
        <f>IF($D185&lt;=nHP,W$82/H_T,0)</f>
        <v>0</v>
      </c>
      <c r="X190" s="26"/>
      <c r="Y190" s="34"/>
      <c r="Z190" s="19">
        <f>IF($D185&lt;=nHP,Z$82/H_T,0)</f>
        <v>0</v>
      </c>
      <c r="AA190" s="26"/>
      <c r="AB190" s="34"/>
      <c r="AC190" s="19">
        <f>IF($D185&lt;=nHP,AC$82/H_T,0)</f>
        <v>0</v>
      </c>
      <c r="AD190" s="26"/>
      <c r="AE190" s="34"/>
      <c r="AF190" s="19">
        <f>IF($D185&lt;=nHP,AF$82/H_T,0)</f>
        <v>0</v>
      </c>
      <c r="AG190" s="26"/>
      <c r="AH190" s="34"/>
      <c r="AI190" s="19">
        <f>IF($D185&lt;=nHP,AI$82/H_T,0)</f>
        <v>0</v>
      </c>
      <c r="AJ190" s="26"/>
      <c r="AK190" s="34"/>
      <c r="AL190" s="19">
        <f>IF($D185&lt;=nHP,AL$82/H_T,0)</f>
        <v>0</v>
      </c>
      <c r="AM190" s="26"/>
      <c r="AN190" s="34"/>
      <c r="AO190" s="19">
        <f>IF($D185&lt;=nHP,AO$82/H_T,0)</f>
        <v>0</v>
      </c>
      <c r="AP190" s="26"/>
      <c r="AQ190" s="34"/>
      <c r="AR190" s="19">
        <f>IF($D185&lt;=nHP,AR$82/H_T,0)</f>
        <v>0</v>
      </c>
      <c r="AS190" s="26"/>
      <c r="AT190" s="34"/>
      <c r="AU190" s="19">
        <f>IF($D185&lt;=nHP,AU$82/H_T,0)</f>
        <v>0</v>
      </c>
      <c r="AV190" s="26"/>
      <c r="AW190" s="34"/>
      <c r="AX190" s="19">
        <f>IF($D185&lt;=nHP,AX$82/H_T,0)</f>
        <v>0</v>
      </c>
      <c r="AY190" s="26"/>
      <c r="AZ190" s="34"/>
      <c r="BA190" s="19">
        <f>IF($D185&lt;=nHP,BA$82/H_T,0)</f>
        <v>0</v>
      </c>
      <c r="BB190" s="26"/>
      <c r="BC190" s="34"/>
      <c r="BD190" s="19">
        <f>IF($D185&lt;=nHP,BD$82/H_T,0)</f>
        <v>0</v>
      </c>
      <c r="BE190" s="26"/>
      <c r="BF190" s="34"/>
      <c r="BG190" s="19">
        <f>IF($D185&lt;=nHP,BG$82/H_T,0)</f>
        <v>0</v>
      </c>
      <c r="BH190" s="26"/>
      <c r="BI190" s="34"/>
      <c r="BJ190" s="19">
        <f>IF($D185&lt;=nHP,BJ$82/H_T,0)</f>
        <v>0</v>
      </c>
      <c r="BK190" s="26"/>
      <c r="BL190" s="34"/>
      <c r="BM190" s="19">
        <f>IF($D185&lt;=nHP,BM$82/H_T,0)</f>
        <v>0</v>
      </c>
      <c r="BN190" s="26"/>
      <c r="BO190" s="34"/>
      <c r="BP190" s="19">
        <f>IF($D185&lt;=nHP,BP$82/H_T,0)</f>
        <v>0</v>
      </c>
      <c r="BQ190" s="26"/>
      <c r="BR190" s="34"/>
      <c r="BS190" s="19">
        <f>IF($D185&lt;=nHP,BS$82/H_T,0)</f>
        <v>0</v>
      </c>
      <c r="BT190" s="26"/>
      <c r="BU190" s="34"/>
      <c r="BV190" s="19">
        <f>IF($D185&lt;=nHP,BV$82/H_T,0)</f>
        <v>0</v>
      </c>
      <c r="BW190" s="26"/>
      <c r="BX190" s="34"/>
      <c r="BY190" s="19">
        <f>IF($D185&lt;=nHP,BY$82/H_T,0)</f>
        <v>0</v>
      </c>
      <c r="BZ190" s="26"/>
      <c r="CA190" s="34"/>
      <c r="CB190" s="19">
        <f>IF($D185&lt;=nHP,CB$82/H_T,0)</f>
        <v>0</v>
      </c>
      <c r="CC190" s="26"/>
    </row>
    <row r="191" spans="1:81">
      <c r="A191" s="41"/>
      <c r="C191" s="28"/>
      <c r="D191" s="58" t="str">
        <f>IF(OR(ABS(H191)=Bemessung!$C$26,ABS(K191)=Bemessung!$C$26,ABS(N191)=Bemessung!$C$26,ABS(Daten!Q191)=Bemessung!$C$26,ABS(Daten!T191)=Bemessung!$C$26,ABS(Daten!W191)=Bemessung!$C$26,ABS(Daten!Z191)=Bemessung!$C$26,ABS(Daten!AC191)=Bemessung!$C$26,ABS(Daten!AF191)=Bemessung!$C$26,ABS(Daten!AI191)=Bemessung!$C$26,ABS(Daten!AL191)=Bemessung!$C$26,ABS(Daten!AO191)=Bemessung!$C$26,ABS(Daten!AR191)=Bemessung!$C$26,ABS(Daten!AU191)=Bemessung!$C$26,ABS(Daten!AX191)=Bemessung!$C$26,ABS(Daten!BA191)=Bemessung!$C$26,ABS(Daten!BD191)=Bemessung!$C$26,ABS(Daten!BG191)=Bemessung!$C$26,ABS(Daten!BJ191)=Bemessung!$C$26,ABS(Daten!BM191)=Bemessung!$C$26,ABS(Daten!BP191)=Bemessung!$C$26,ABS(Daten!BS191)=Bemessung!$C$26,ABS(Daten!BV191)=Bemessung!$C$26,ABS(Daten!BY191)=Bemessung!$C$26,ABS(Daten!CB191)=Bemessung!$C$26),D185,"")</f>
        <v/>
      </c>
      <c r="E191" s="6"/>
      <c r="F191" s="57" t="s">
        <v>182</v>
      </c>
      <c r="G191" s="34"/>
      <c r="H191" s="19">
        <f>IF(H$82&gt;0,SQRT((H186+I188)^2+H187^2),-SQRT((H186+G188)^2+H187^2))</f>
        <v>0</v>
      </c>
      <c r="I191" s="26"/>
      <c r="J191" s="34"/>
      <c r="K191" s="19">
        <f>IF(K$82&gt;0,SQRT((K186+L188)^2+K187^2),-SQRT((K186+J188)^2+K187^2))</f>
        <v>0</v>
      </c>
      <c r="L191" s="26"/>
      <c r="M191" s="34"/>
      <c r="N191" s="19">
        <f>IF(N$82&gt;0,SQRT((N186+O188)^2+N187^2),-SQRT((N186+M188)^2+N187^2))</f>
        <v>0</v>
      </c>
      <c r="O191" s="26"/>
      <c r="P191" s="34"/>
      <c r="Q191" s="19">
        <f>IF(Q$82&gt;0,SQRT((Q186+R188)^2+Q187^2),-SQRT((Q186+P188)^2+Q187^2))</f>
        <v>0</v>
      </c>
      <c r="R191" s="26"/>
      <c r="S191" s="34"/>
      <c r="T191" s="19">
        <f>IF(T$82&gt;0,SQRT((T186+U188)^2+T187^2),-SQRT((T186+S188)^2+T187^2))</f>
        <v>0</v>
      </c>
      <c r="U191" s="26"/>
      <c r="V191" s="34"/>
      <c r="W191" s="19">
        <f>IF(W$82&gt;0,SQRT((W186+X188)^2+W187^2),-SQRT((W186+V188)^2+W187^2))</f>
        <v>0</v>
      </c>
      <c r="X191" s="26"/>
      <c r="Y191" s="34"/>
      <c r="Z191" s="19">
        <f>IF(Z$82&gt;0,SQRT((Z186+AA188)^2+Z187^2),-SQRT((Z186+Y188)^2+Z187^2))</f>
        <v>0</v>
      </c>
      <c r="AA191" s="26"/>
      <c r="AB191" s="34"/>
      <c r="AC191" s="19">
        <f>IF(AC$82&gt;0,SQRT((AC186+AD188)^2+AC187^2),-SQRT((AC186+AB188)^2+AC187^2))</f>
        <v>0</v>
      </c>
      <c r="AD191" s="26"/>
      <c r="AE191" s="34"/>
      <c r="AF191" s="19">
        <f>IF(AF$82&gt;0,SQRT((AF186+AG188)^2+AF187^2),-SQRT((AF186+AE188)^2+AF187^2))</f>
        <v>0</v>
      </c>
      <c r="AG191" s="26"/>
      <c r="AH191" s="34"/>
      <c r="AI191" s="19">
        <f>IF(AI$82&gt;0,SQRT((AI186+AJ188)^2+AI187^2),-SQRT((AI186+AH188)^2+AI187^2))</f>
        <v>0</v>
      </c>
      <c r="AJ191" s="26"/>
      <c r="AK191" s="34"/>
      <c r="AL191" s="19">
        <f>IF(AL$82&gt;0,SQRT((AL186+AM188)^2+AL187^2),-SQRT((AL186+AK188)^2+AL187^2))</f>
        <v>0</v>
      </c>
      <c r="AM191" s="26"/>
      <c r="AN191" s="34"/>
      <c r="AO191" s="19">
        <f>IF(AO$82&gt;0,SQRT((AO186+AP188)^2+AO187^2),-SQRT((AO186+AN188)^2+AO187^2))</f>
        <v>0</v>
      </c>
      <c r="AP191" s="26"/>
      <c r="AQ191" s="34"/>
      <c r="AR191" s="19">
        <f>IF(AR$82&gt;0,SQRT((AR186+AS188)^2+AR187^2),-SQRT((AR186+AQ188)^2+AR187^2))</f>
        <v>0</v>
      </c>
      <c r="AS191" s="26"/>
      <c r="AT191" s="34"/>
      <c r="AU191" s="19">
        <f>IF(AU$82&gt;0,SQRT((AU186+AV188)^2+AU187^2),-SQRT((AU186+AT188)^2+AU187^2))</f>
        <v>0</v>
      </c>
      <c r="AV191" s="26"/>
      <c r="AW191" s="34"/>
      <c r="AX191" s="19">
        <f>IF(AX$82&gt;0,SQRT((AX186+AY188)^2+AX187^2),-SQRT((AX186+AW188)^2+AX187^2))</f>
        <v>0</v>
      </c>
      <c r="AY191" s="26"/>
      <c r="AZ191" s="34"/>
      <c r="BA191" s="19">
        <f>IF(BA$82&gt;0,SQRT((BA186+BB188)^2+BA187^2),-SQRT((BA186+AZ188)^2+BA187^2))</f>
        <v>0</v>
      </c>
      <c r="BB191" s="26"/>
      <c r="BC191" s="34"/>
      <c r="BD191" s="19">
        <f>IF(BD$82&gt;0,SQRT((BD186+BE188)^2+BD187^2),-SQRT((BD186+BC188)^2+BD187^2))</f>
        <v>0</v>
      </c>
      <c r="BE191" s="26"/>
      <c r="BF191" s="34"/>
      <c r="BG191" s="19">
        <f>IF(BG$82&gt;0,SQRT((BG186+BH188)^2+BG187^2),-SQRT((BG186+BF188)^2+BG187^2))</f>
        <v>0</v>
      </c>
      <c r="BH191" s="26"/>
      <c r="BI191" s="34"/>
      <c r="BJ191" s="19">
        <f>IF(BJ$82&gt;0,SQRT((BJ186+BK188)^2+BJ187^2),-SQRT((BJ186+BI188)^2+BJ187^2))</f>
        <v>0</v>
      </c>
      <c r="BK191" s="26"/>
      <c r="BL191" s="34"/>
      <c r="BM191" s="19">
        <f>IF(BM$82&gt;0,SQRT((BM186+BN188)^2+BM187^2),-SQRT((BM186+BL188)^2+BM187^2))</f>
        <v>0</v>
      </c>
      <c r="BN191" s="26"/>
      <c r="BO191" s="34"/>
      <c r="BP191" s="19">
        <f>IF(BP$82&gt;0,SQRT((BP186+BQ188)^2+BP187^2),-SQRT((BP186+BO188)^2+BP187^2))</f>
        <v>0</v>
      </c>
      <c r="BQ191" s="26"/>
      <c r="BR191" s="34"/>
      <c r="BS191" s="19">
        <f>IF(BS$82&gt;0,SQRT((BS186+BT188)^2+BS187^2),-SQRT((BS186+BR188)^2+BS187^2))</f>
        <v>0</v>
      </c>
      <c r="BT191" s="26"/>
      <c r="BU191" s="34"/>
      <c r="BV191" s="19">
        <f>IF(BV$82&gt;0,SQRT((BV186+BW188)^2+BV187^2),-SQRT((BV186+BU188)^2+BV187^2))</f>
        <v>0</v>
      </c>
      <c r="BW191" s="26"/>
      <c r="BX191" s="34"/>
      <c r="BY191" s="19">
        <f>IF(BY$82&gt;0,SQRT((BY186+BZ188)^2+BY187^2),-SQRT((BY186+BX188)^2+BY187^2))</f>
        <v>0</v>
      </c>
      <c r="BZ191" s="26"/>
      <c r="CA191" s="34"/>
      <c r="CB191" s="19">
        <f>IF(CB$82&gt;0,SQRT((CB186+CC188)^2+CB187^2),-SQRT((CB186+CA188)^2+CB187^2))</f>
        <v>0</v>
      </c>
      <c r="CC191" s="26"/>
    </row>
    <row r="192" spans="1:81">
      <c r="A192" s="41" t="s">
        <v>226</v>
      </c>
      <c r="B192" s="6" t="str">
        <f>IF(D192="","",IF(ABS(H192)=Bemessung!$C$26,ABS(Daten!H189),IF(ABS(Daten!K192)=Bemessung!$C$26,ABS(Daten!K189),IF(ABS(Daten!N192)=Bemessung!$C$26,ABS(Daten!N189),IF(ABS(Daten!Q192)=Bemessung!$C$26,ABS(Daten!Q189),IF(ABS(Daten!T192)=Bemessung!$C$26,ABS(Daten!T189),IF(ABS(Daten!W192)=Bemessung!$C$26,ABS(Daten!W189),IF(ABS(Daten!Z192)=Bemessung!$C$26,ABS(Daten!Z189),IF(ABS(Daten!AC192)=Bemessung!$C$26,ABS(Daten!AC189),IF(ABS(Daten!AF192)=Bemessung!$C$26,ABS(Daten!AF189),IF(ABS(Daten!AI192)=Bemessung!$C$26,ABS(Daten!AI189),IF(ABS(Daten!AL192)=Bemessung!$C$26,ABS(Daten!AL189),IF(ABS(Daten!AO192)=Bemessung!$C$26,ABS(Daten!AO189),IF(ABS(Daten!AR192)=Bemessung!$C$26,ABS(Daten!AR189),IF(ABS(Daten!AU192)=Bemessung!$C$26,ABS(Daten!AU189),IF(ABS(Daten!AX192)=Bemessung!$C$26,ABS(Daten!AX189),IF(ABS(Daten!BA192)=Bemessung!$C$26,ABS(Daten!BA189),IF(ABS(Daten!BD192)=Bemessung!$C$26,ABS(Daten!BD189),IF(ABS(Daten!BG192)=Bemessung!$C$26,ABS(Daten!BG189),IF(ABS(Daten!BJ192)=Bemessung!$C$26,ABS(Daten!BJ189),IF(ABS(Daten!BM192)=Bemessung!$C$26,ABS(Daten!BM189),IF(ABS(Daten!BP192)=Bemessung!$C$26,ABS(Daten!BP189),IF(ABS(Daten!BS192)=Bemessung!$C$26,ABS(Daten!BS189),IF(ABS(Daten!BV192)=Bemessung!$C$26,ABS(Daten!BV189),IF(ABS(Daten!BY192)=Bemessung!$C$26,ABS(Daten!BY189),IF(ABS(Daten!CB192)=Bemessung!$C$26,ABS(Daten!CB189),""))))))))))))))))))))))))))</f>
        <v/>
      </c>
      <c r="C192" s="65" t="str">
        <f>IF(D192="","",IF(ABS(H192)=Bemessung!$C$26,1,IF(ABS(Daten!K192)=Bemessung!$C$26,2,IF(ABS(Daten!N192)=Bemessung!$C$26,3,IF(ABS(Daten!Q192)=Bemessung!$C$26,4,IF(ABS(Daten!T192)=Bemessung!$C$26,5,IF(ABS(Daten!W192)=Bemessung!$C$26,6,IF(ABS(Daten!Z192)=Bemessung!$C$26,7,IF(ABS(Daten!AC192)=Bemessung!$C$26,8,IF(ABS(Daten!AF192)=Bemessung!$C$26,9,IF(ABS(Daten!AI192)=Bemessung!$C$26,10,IF(ABS(Daten!AL192)=Bemessung!$C$26,11,IF(ABS(Daten!AO192)=Bemessung!$C$26,12,IF(ABS(Daten!AR192)=Bemessung!$C$26,13,IF(ABS(Daten!AU192)=Bemessung!$C$26,14,IF(ABS(Daten!AX192)=Bemessung!$C$26,15,IF(ABS(Daten!BA192)=Bemessung!$C$26,16,IF(ABS(Daten!BD192)=Bemessung!$C$26,17,IF(ABS(Daten!BG192)=Bemessung!$C$26,18,IF(ABS(Daten!BJ192)=Bemessung!$C$26,19,IF(ABS(Daten!BM192)=Bemessung!$C$26,20,IF(ABS(Daten!BP192)=Bemessung!$C$26,21,IF(ABS(Daten!BS192)=Bemessung!$C$26,22,IF(ABS(Daten!BV192)=Bemessung!$C$26,23,IF(ABS(Daten!BY192)=Bemessung!$C$26,24,IF(ABS(Daten!CB192)=Bemessung!$C$26,25,""))))))))))))))))))))))))))</f>
        <v/>
      </c>
      <c r="D192" s="58" t="str">
        <f>IF(OR(ABS(H192)=Bemessung!$C$26,ABS(K192)=Bemessung!$C$26,ABS(N192)=Bemessung!$C$26,ABS(Daten!Q192)=Bemessung!$C$26,ABS(Daten!T192)=Bemessung!$C$26,ABS(Daten!W192)=Bemessung!$C$26,ABS(Daten!Z192)=Bemessung!$C$26,ABS(Daten!AC192)=Bemessung!$C$26,ABS(Daten!AF192)=Bemessung!$C$26,ABS(Daten!AI192)=Bemessung!$C$26,ABS(Daten!AL192)=Bemessung!$C$26,ABS(Daten!AO192)=Bemessung!$C$26,ABS(Daten!AR192)=Bemessung!$C$26,ABS(Daten!AU192)=Bemessung!$C$26,ABS(Daten!AX192)=Bemessung!$C$26,ABS(Daten!BA192)=Bemessung!$C$26,ABS(Daten!BD192)=Bemessung!$C$26,ABS(Daten!BG192)=Bemessung!$C$26,ABS(Daten!BJ192)=Bemessung!$C$26,ABS(Daten!BM192)=Bemessung!$C$26,ABS(Daten!BP192)=Bemessung!$C$26,ABS(Daten!BS192)=Bemessung!$C$26,ABS(Daten!BV192)=Bemessung!$C$26,ABS(Daten!BY192)=Bemessung!$C$26,ABS(Daten!CB192)=Bemessung!$C$26),D185,"")</f>
        <v/>
      </c>
      <c r="E192" s="6"/>
      <c r="F192" s="57" t="s">
        <v>183</v>
      </c>
      <c r="G192" s="34"/>
      <c r="H192" s="19">
        <f>IF(H$82&gt;0,SQRT((H189+I188)^2+H190^2),-SQRT((H189+G188)^2+H190^2))</f>
        <v>0</v>
      </c>
      <c r="I192" s="26"/>
      <c r="J192" s="34"/>
      <c r="K192" s="19">
        <f>IF(K$82&gt;0,SQRT((K189+L188)^2+K190^2),-SQRT((K189+J188)^2+K190^2))</f>
        <v>0</v>
      </c>
      <c r="L192" s="26"/>
      <c r="M192" s="34"/>
      <c r="N192" s="19">
        <f>IF(N$82&gt;0,SQRT((N189+O188)^2+N190^2),-SQRT((N189+M188)^2+N190^2))</f>
        <v>0</v>
      </c>
      <c r="O192" s="26"/>
      <c r="P192" s="34"/>
      <c r="Q192" s="19">
        <f>IF(Q$82&gt;0,SQRT((Q189+R188)^2+Q190^2),-SQRT((Q189+P188)^2+Q190^2))</f>
        <v>0</v>
      </c>
      <c r="R192" s="26"/>
      <c r="S192" s="34"/>
      <c r="T192" s="19">
        <f>IF(T$82&gt;0,SQRT((T189+U188)^2+T190^2),-SQRT((T189+S188)^2+T190^2))</f>
        <v>0</v>
      </c>
      <c r="U192" s="26"/>
      <c r="V192" s="34"/>
      <c r="W192" s="19">
        <f>IF(W$82&gt;0,SQRT((W189+X188)^2+W190^2),-SQRT((W189+V188)^2+W190^2))</f>
        <v>0</v>
      </c>
      <c r="X192" s="26"/>
      <c r="Y192" s="34"/>
      <c r="Z192" s="19">
        <f>IF(Z$82&gt;0,SQRT((Z189+AA188)^2+Z190^2),-SQRT((Z189+Y188)^2+Z190^2))</f>
        <v>0</v>
      </c>
      <c r="AA192" s="26"/>
      <c r="AB192" s="34"/>
      <c r="AC192" s="19">
        <f>IF(AC$82&gt;0,SQRT((AC189+AD188)^2+AC190^2),-SQRT((AC189+AB188)^2+AC190^2))</f>
        <v>0</v>
      </c>
      <c r="AD192" s="26"/>
      <c r="AE192" s="34"/>
      <c r="AF192" s="19">
        <f>IF(AF$82&gt;0,SQRT((AF189+AG188)^2+AF190^2),-SQRT((AF189+AE188)^2+AF190^2))</f>
        <v>0</v>
      </c>
      <c r="AG192" s="26"/>
      <c r="AH192" s="34"/>
      <c r="AI192" s="19">
        <f>IF(AI$82&gt;0,SQRT((AI189+AJ188)^2+AI190^2),-SQRT((AI189+AH188)^2+AI190^2))</f>
        <v>0</v>
      </c>
      <c r="AJ192" s="26"/>
      <c r="AK192" s="34"/>
      <c r="AL192" s="19">
        <f>IF(AL$82&gt;0,SQRT((AL189+AM188)^2+AL190^2),-SQRT((AL189+AK188)^2+AL190^2))</f>
        <v>0</v>
      </c>
      <c r="AM192" s="26"/>
      <c r="AN192" s="34"/>
      <c r="AO192" s="19">
        <f>IF(AO$82&gt;0,SQRT((AO189+AP188)^2+AO190^2),-SQRT((AO189+AN188)^2+AO190^2))</f>
        <v>0</v>
      </c>
      <c r="AP192" s="26"/>
      <c r="AQ192" s="34"/>
      <c r="AR192" s="19">
        <f>IF(AR$82&gt;0,SQRT((AR189+AS188)^2+AR190^2),-SQRT((AR189+AQ188)^2+AR190^2))</f>
        <v>0</v>
      </c>
      <c r="AS192" s="26"/>
      <c r="AT192" s="34"/>
      <c r="AU192" s="19">
        <f>IF(AU$82&gt;0,SQRT((AU189+AV188)^2+AU190^2),-SQRT((AU189+AT188)^2+AU190^2))</f>
        <v>0</v>
      </c>
      <c r="AV192" s="26"/>
      <c r="AW192" s="34"/>
      <c r="AX192" s="19">
        <f>IF(AX$82&gt;0,SQRT((AX189+AY188)^2+AX190^2),-SQRT((AX189+AW188)^2+AX190^2))</f>
        <v>0</v>
      </c>
      <c r="AY192" s="26"/>
      <c r="AZ192" s="34"/>
      <c r="BA192" s="19">
        <f>IF(BA$82&gt;0,SQRT((BA189+BB188)^2+BA190^2),-SQRT((BA189+AZ188)^2+BA190^2))</f>
        <v>0</v>
      </c>
      <c r="BB192" s="26"/>
      <c r="BC192" s="34"/>
      <c r="BD192" s="19">
        <f>IF(BD$82&gt;0,SQRT((BD189+BE188)^2+BD190^2),-SQRT((BD189+BC188)^2+BD190^2))</f>
        <v>0</v>
      </c>
      <c r="BE192" s="26"/>
      <c r="BF192" s="34"/>
      <c r="BG192" s="19">
        <f>IF(BG$82&gt;0,SQRT((BG189+BH188)^2+BG190^2),-SQRT((BG189+BF188)^2+BG190^2))</f>
        <v>0</v>
      </c>
      <c r="BH192" s="26"/>
      <c r="BI192" s="34"/>
      <c r="BJ192" s="19">
        <f>IF(BJ$82&gt;0,SQRT((BJ189+BK188)^2+BJ190^2),-SQRT((BJ189+BI188)^2+BJ190^2))</f>
        <v>0</v>
      </c>
      <c r="BK192" s="26"/>
      <c r="BL192" s="34"/>
      <c r="BM192" s="19">
        <f>IF(BM$82&gt;0,SQRT((BM189+BN188)^2+BM190^2),-SQRT((BM189+BL188)^2+BM190^2))</f>
        <v>0</v>
      </c>
      <c r="BN192" s="26"/>
      <c r="BO192" s="34"/>
      <c r="BP192" s="19">
        <f>IF(BP$82&gt;0,SQRT((BP189+BQ188)^2+BP190^2),-SQRT((BP189+BO188)^2+BP190^2))</f>
        <v>0</v>
      </c>
      <c r="BQ192" s="26"/>
      <c r="BR192" s="34"/>
      <c r="BS192" s="19">
        <f>IF(BS$82&gt;0,SQRT((BS189+BT188)^2+BS190^2),-SQRT((BS189+BR188)^2+BS190^2))</f>
        <v>0</v>
      </c>
      <c r="BT192" s="26"/>
      <c r="BU192" s="34"/>
      <c r="BV192" s="19">
        <f>IF(BV$82&gt;0,SQRT((BV189+BW188)^2+BV190^2),-SQRT((BV189+BU188)^2+BV190^2))</f>
        <v>0</v>
      </c>
      <c r="BW192" s="26"/>
      <c r="BX192" s="34"/>
      <c r="BY192" s="19">
        <f>IF(BY$82&gt;0,SQRT((BY189+BZ188)^2+BY190^2),-SQRT((BY189+BX188)^2+BY190^2))</f>
        <v>0</v>
      </c>
      <c r="BZ192" s="26"/>
      <c r="CA192" s="34"/>
      <c r="CB192" s="19">
        <f>IF(CB$82&gt;0,SQRT((CB189+CC188)^2+CB190^2),-SQRT((CB189+CA188)^2+CB190^2))</f>
        <v>0</v>
      </c>
      <c r="CC192" s="26"/>
    </row>
    <row r="193" spans="1:81">
      <c r="A193" s="41" t="s">
        <v>227</v>
      </c>
      <c r="B193" s="6" t="str">
        <f>IF(D192="","",IF(ABS(H192)=Bemessung!$C$26,ABS(Daten!H188),IF(ABS(Daten!K192)=Bemessung!$C$26,ABS(Daten!K188),IF(ABS(Daten!N192)=Bemessung!$C$26,ABS(Daten!N188),IF(ABS(Daten!Q192)=Bemessung!$C$26,ABS(Daten!Q188),IF(ABS(Daten!T192)=Bemessung!$C$26,ABS(Daten!T188),IF(ABS(Daten!W192)=Bemessung!$C$26,ABS(Daten!W188),IF(ABS(Daten!Z192)=Bemessung!$C$26,ABS(Daten!Z188),IF(ABS(Daten!AC192)=Bemessung!$C$26,ABS(Daten!AC188),IF(ABS(Daten!AF192)=Bemessung!$C$26,ABS(Daten!AF188),IF(ABS(Daten!AI192)=Bemessung!$C$26,ABS(Daten!AI188),IF(ABS(Daten!AL192)=Bemessung!$C$26,ABS(Daten!AL188),IF(ABS(Daten!AO192)=Bemessung!$C$26,ABS(Daten!AO188),IF(ABS(Daten!AR192)=Bemessung!$C$26,ABS(Daten!AR188),IF(ABS(Daten!AU192)=Bemessung!$C$26,ABS(Daten!AU188),IF(ABS(Daten!AX192)=Bemessung!$C$26,ABS(Daten!AX188),IF(ABS(Daten!BA192)=Bemessung!$C$26,ABS(Daten!BA188),IF(ABS(Daten!BD192)=Bemessung!$C$26,ABS(Daten!BD188),IF(ABS(Daten!BG192)=Bemessung!$C$26,ABS(Daten!BG188),IF(ABS(Daten!BJ192)=Bemessung!$C$26,ABS(Daten!BJ188),IF(ABS(Daten!BM192)=Bemessung!$C$26,ABS(Daten!BM188),IF(ABS(Daten!BP192)=Bemessung!$C$26,ABS(Daten!BP188),IF(ABS(Daten!BS192)=Bemessung!$C$26,ABS(Daten!BS188),IF(ABS(Daten!BV192)=Bemessung!$C$26,ABS(Daten!BV188),IF(ABS(Daten!BY192)=Bemessung!$C$26,ABS(Daten!BY188),IF(ABS(Daten!CB192)=Bemessung!$C$26,ABS(Daten!CB188),""))))))))))))))))))))))))))</f>
        <v/>
      </c>
      <c r="C193" s="28"/>
      <c r="E193" s="3"/>
      <c r="F193" s="58" t="s">
        <v>102</v>
      </c>
      <c r="G193" s="59"/>
      <c r="H193" s="60">
        <f>IF(H$82&gt;0,MAX(H191:H192),MIN(H191:H192))</f>
        <v>0</v>
      </c>
      <c r="I193" s="61"/>
      <c r="J193" s="59"/>
      <c r="K193" s="60">
        <f>IF(K$82&gt;0,MAX(K191:K192),MIN(K191:K192))</f>
        <v>0</v>
      </c>
      <c r="L193" s="61"/>
      <c r="M193" s="59"/>
      <c r="N193" s="60">
        <f>IF(N$82&gt;0,MAX(N191:N192),MIN(N191:N192))</f>
        <v>0</v>
      </c>
      <c r="O193" s="61"/>
      <c r="P193" s="59"/>
      <c r="Q193" s="60">
        <f>IF(Q$82&gt;0,MAX(Q191:Q192),MIN(Q191:Q192))</f>
        <v>0</v>
      </c>
      <c r="R193" s="61"/>
      <c r="S193" s="59"/>
      <c r="T193" s="60">
        <f>IF(T$82&gt;0,MAX(T191:T192),MIN(T191:T192))</f>
        <v>0</v>
      </c>
      <c r="U193" s="61"/>
      <c r="V193" s="59"/>
      <c r="W193" s="60">
        <f>IF(W$82&gt;0,MAX(W191:W192),MIN(W191:W192))</f>
        <v>0</v>
      </c>
      <c r="X193" s="61"/>
      <c r="Y193" s="59"/>
      <c r="Z193" s="60">
        <f>IF(Z$82&gt;0,MAX(Z191:Z192),MIN(Z191:Z192))</f>
        <v>0</v>
      </c>
      <c r="AA193" s="61"/>
      <c r="AB193" s="59"/>
      <c r="AC193" s="60">
        <f>IF(AC$82&gt;0,MAX(AC191:AC192),MIN(AC191:AC192))</f>
        <v>0</v>
      </c>
      <c r="AD193" s="61"/>
      <c r="AE193" s="59"/>
      <c r="AF193" s="60">
        <f>IF(AF$82&gt;0,MAX(AF191:AF192),MIN(AF191:AF192))</f>
        <v>0</v>
      </c>
      <c r="AG193" s="61"/>
      <c r="AH193" s="59"/>
      <c r="AI193" s="60">
        <f>IF(AI$82&gt;0,MAX(AI191:AI192),MIN(AI191:AI192))</f>
        <v>0</v>
      </c>
      <c r="AJ193" s="61"/>
      <c r="AK193" s="59"/>
      <c r="AL193" s="60">
        <f>IF(AL$82&gt;0,MAX(AL191:AL192),MIN(AL191:AL192))</f>
        <v>0</v>
      </c>
      <c r="AM193" s="61"/>
      <c r="AN193" s="59"/>
      <c r="AO193" s="60">
        <f>IF(AO$82&gt;0,MAX(AO191:AO192),MIN(AO191:AO192))</f>
        <v>0</v>
      </c>
      <c r="AP193" s="61"/>
      <c r="AQ193" s="59"/>
      <c r="AR193" s="60">
        <f>IF(AR$82&gt;0,MAX(AR191:AR192),MIN(AR191:AR192))</f>
        <v>0</v>
      </c>
      <c r="AS193" s="61"/>
      <c r="AT193" s="59"/>
      <c r="AU193" s="60">
        <f>IF(AU$82&gt;0,MAX(AU191:AU192),MIN(AU191:AU192))</f>
        <v>0</v>
      </c>
      <c r="AV193" s="61"/>
      <c r="AW193" s="59"/>
      <c r="AX193" s="60">
        <f>IF(AX$82&gt;0,MAX(AX191:AX192),MIN(AX191:AX192))</f>
        <v>0</v>
      </c>
      <c r="AY193" s="61"/>
      <c r="AZ193" s="59"/>
      <c r="BA193" s="60">
        <f>IF(BA$82&gt;0,MAX(BA191:BA192),MIN(BA191:BA192))</f>
        <v>0</v>
      </c>
      <c r="BB193" s="61"/>
      <c r="BC193" s="59"/>
      <c r="BD193" s="60">
        <f>IF(BD$82&gt;0,MAX(BD191:BD192),MIN(BD191:BD192))</f>
        <v>0</v>
      </c>
      <c r="BE193" s="61"/>
      <c r="BF193" s="59"/>
      <c r="BG193" s="60">
        <f>IF(BG$82&gt;0,MAX(BG191:BG192),MIN(BG191:BG192))</f>
        <v>0</v>
      </c>
      <c r="BH193" s="61"/>
      <c r="BI193" s="59"/>
      <c r="BJ193" s="60">
        <f>IF(BJ$82&gt;0,MAX(BJ191:BJ192),MIN(BJ191:BJ192))</f>
        <v>0</v>
      </c>
      <c r="BK193" s="61"/>
      <c r="BL193" s="59"/>
      <c r="BM193" s="60">
        <f>IF(BM$82&gt;0,MAX(BM191:BM192),MIN(BM191:BM192))</f>
        <v>0</v>
      </c>
      <c r="BN193" s="61"/>
      <c r="BO193" s="59"/>
      <c r="BP193" s="60">
        <f>IF(BP$82&gt;0,MAX(BP191:BP192),MIN(BP191:BP192))</f>
        <v>0</v>
      </c>
      <c r="BQ193" s="61"/>
      <c r="BR193" s="59"/>
      <c r="BS193" s="60">
        <f>IF(BS$82&gt;0,MAX(BS191:BS192),MIN(BS191:BS192))</f>
        <v>0</v>
      </c>
      <c r="BT193" s="61"/>
      <c r="BU193" s="59"/>
      <c r="BV193" s="60">
        <f>IF(BV$82&gt;0,MAX(BV191:BV192),MIN(BV191:BV192))</f>
        <v>0</v>
      </c>
      <c r="BW193" s="61"/>
      <c r="BX193" s="59"/>
      <c r="BY193" s="60">
        <f>IF(BY$82&gt;0,MAX(BY191:BY192),MIN(BY191:BY192))</f>
        <v>0</v>
      </c>
      <c r="BZ193" s="61"/>
      <c r="CA193" s="59"/>
      <c r="CB193" s="60">
        <f>IF(CB$82&gt;0,MAX(CB191:CB192),MIN(CB191:CB192))</f>
        <v>0</v>
      </c>
      <c r="CC193" s="61"/>
    </row>
    <row r="194" spans="1:81">
      <c r="A194" s="34" t="s">
        <v>228</v>
      </c>
      <c r="B194" s="19" t="str">
        <f>IF(D192="","",IF(ABS(H192)=Bemessung!$C$26,ABS(Daten!H190),IF(ABS(Daten!K192)=Bemessung!$C$26,ABS(Daten!K190),IF(ABS(Daten!N192)=Bemessung!$C$26,ABS(Daten!N190),IF(ABS(Daten!Q192)=Bemessung!$C$26,ABS(Daten!Q190),IF(ABS(Daten!T192)=Bemessung!$C$26,ABS(Daten!T190),IF(ABS(Daten!W192)=Bemessung!$C$26,ABS(Daten!W190),IF(ABS(Daten!Z192)=Bemessung!$C$26,ABS(Daten!Z190),IF(ABS(Daten!AC192)=Bemessung!$C$26,ABS(Daten!AC190),IF(ABS(Daten!AF192)=Bemessung!$C$26,ABS(Daten!AF190),IF(ABS(Daten!AI192)=Bemessung!$C$26,ABS(Daten!AI190),IF(ABS(Daten!AL192)=Bemessung!$C$26,ABS(Daten!AL190),IF(ABS(Daten!AO192)=Bemessung!$C$26,ABS(Daten!AO190),IF(ABS(Daten!AR192)=Bemessung!$C$26,ABS(Daten!AR190),IF(ABS(Daten!AU192)=Bemessung!$C$26,ABS(Daten!AU190),IF(ABS(Daten!AX192)=Bemessung!$C$26,ABS(Daten!AX190),IF(ABS(Daten!BA192)=Bemessung!$C$26,ABS(Daten!BA190),IF(ABS(Daten!BD192)=Bemessung!$C$26,ABS(Daten!BD190),IF(ABS(Daten!BG192)=Bemessung!$C$26,ABS(Daten!BG190),IF(ABS(Daten!BJ192)=Bemessung!$C$26,ABS(Daten!BJ190),IF(ABS(Daten!BM192)=Bemessung!$C$26,ABS(Daten!BM190),IF(ABS(Daten!BP192)=Bemessung!$C$26,ABS(Daten!BP190),IF(ABS(Daten!BS192)=Bemessung!$C$26,ABS(Daten!BS190),IF(ABS(Daten!BV192)=Bemessung!$C$26,ABS(Daten!BV190),IF(ABS(Daten!BY192)=Bemessung!$C$26,ABS(Daten!BY190),IF(ABS(Daten!CB192)=Bemessung!$C$26,ABS(Daten!CB190),""))))))))))))))))))))))))))</f>
        <v/>
      </c>
      <c r="C194" s="53"/>
      <c r="E194" s="3"/>
      <c r="F194" s="3"/>
      <c r="G194" s="3"/>
      <c r="H194" s="3"/>
      <c r="I194" s="3"/>
      <c r="J194" s="3"/>
      <c r="K194" s="3"/>
      <c r="L194" s="3"/>
      <c r="M194" s="3"/>
      <c r="P194" s="3"/>
      <c r="AP194" s="3"/>
      <c r="AQ194" s="3"/>
      <c r="AR194" s="3"/>
      <c r="AS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</row>
    <row r="195" spans="1:81">
      <c r="E195" s="3"/>
      <c r="F195" s="3" t="s">
        <v>99</v>
      </c>
      <c r="G195" s="3"/>
      <c r="H195" s="6">
        <f>IF($E197=0,0,IF(H$80=0,0,H185))</f>
        <v>0</v>
      </c>
      <c r="I195" s="97">
        <f>IF(H$80=0,0,IF(OR($E197&gt;H_T-LBh_o,$E197&lt;=LBH_u),0,Daten!H195))</f>
        <v>0</v>
      </c>
      <c r="J195" s="3"/>
      <c r="K195" s="6">
        <f>IF($E197=0,0,IF(K$80=0,0,K185))</f>
        <v>0</v>
      </c>
      <c r="L195" s="97">
        <f>IF(K$80=0,0,IF(OR($E197&gt;H_T-LBh_o,$E197&lt;=LBH_u),0,Daten!K195))</f>
        <v>0</v>
      </c>
      <c r="M195" s="3"/>
      <c r="N195" s="6">
        <f>IF($E197=0,0,IF(N$80=0,0,N185))</f>
        <v>0</v>
      </c>
      <c r="O195" s="97">
        <f>IF(N$80=0,0,IF(OR($E197&gt;H_T-LBh_o,$E197&lt;=LBH_u),0,Daten!N195))</f>
        <v>0</v>
      </c>
      <c r="P195" s="3"/>
      <c r="Q195" s="6">
        <f>IF($E197=0,0,IF(Q$80=0,0,Q185))</f>
        <v>0</v>
      </c>
      <c r="R195" s="97">
        <f>IF(Q$80=0,0,IF(OR($E197&gt;H_T-LBh_o,$E197&lt;=LBH_u),0,Daten!Q195))</f>
        <v>0</v>
      </c>
      <c r="T195" s="6">
        <f>IF($E197=0,0,IF(T$80=0,0,T185))</f>
        <v>0</v>
      </c>
      <c r="U195" s="97">
        <f>IF(T$80=0,0,IF(OR($E197&gt;H_T-LBh_o,$E197&lt;=LBH_u),0,Daten!T195))</f>
        <v>0</v>
      </c>
      <c r="W195" s="6">
        <f>IF($E197=0,0,IF(W$80=0,0,W185))</f>
        <v>0</v>
      </c>
      <c r="X195" s="97">
        <f>IF(W$80=0,0,IF(OR($E197&gt;H_T-LBh_o,$E197&lt;=LBH_u),0,Daten!W195))</f>
        <v>0</v>
      </c>
      <c r="Z195" s="6">
        <f>IF($E197=0,0,IF(Z$80=0,0,Z185))</f>
        <v>0</v>
      </c>
      <c r="AA195" s="97">
        <f>IF(Z$80=0,0,IF(OR($E197&gt;H_T-LBh_o,$E197&lt;=LBH_u),0,Daten!Z195))</f>
        <v>0</v>
      </c>
      <c r="AC195" s="6">
        <f>IF($E197=0,0,IF(AC$80=0,0,AC185))</f>
        <v>0</v>
      </c>
      <c r="AD195" s="97">
        <f>IF(AC$80=0,0,IF(OR($E197&gt;H_T-LBh_o,$E197&lt;=LBH_u),0,Daten!AC195))</f>
        <v>0</v>
      </c>
      <c r="AF195" s="6">
        <f>IF($E197=0,0,IF(AF$80=0,0,AF185))</f>
        <v>0</v>
      </c>
      <c r="AG195" s="97">
        <f>IF(AF$80=0,0,IF(OR($E197&gt;H_T-LBh_o,$E197&lt;=LBH_u),0,Daten!AF195))</f>
        <v>0</v>
      </c>
      <c r="AI195" s="6">
        <f>IF($E197=0,0,IF(AI$80=0,0,AI185))</f>
        <v>0</v>
      </c>
      <c r="AJ195" s="97">
        <f>IF(AI$80=0,0,IF(OR($E197&gt;H_T-LBh_o,$E197&lt;=LBH_u),0,Daten!AI195))</f>
        <v>0</v>
      </c>
      <c r="AL195" s="6">
        <f>IF($E197=0,0,IF(AL$80=0,0,AL185))</f>
        <v>0</v>
      </c>
      <c r="AM195" s="97">
        <f>IF(AL$80=0,0,IF(OR($E197&gt;H_T-LBh_o,$E197&lt;=LBH_u),0,Daten!AL195))</f>
        <v>0</v>
      </c>
      <c r="AO195" s="6">
        <f>IF($E197=0,0,IF(AO$80=0,0,AO185))</f>
        <v>0</v>
      </c>
      <c r="AP195" s="97">
        <f>IF(AO$80=0,0,IF(OR($E197&gt;H_T-LBh_o,$E197&lt;=LBH_u),0,Daten!AO195))</f>
        <v>0</v>
      </c>
      <c r="AQ195" s="3"/>
      <c r="AR195" s="6">
        <f>IF($E197=0,0,IF(AR$80=0,0,AR185))</f>
        <v>0</v>
      </c>
      <c r="AS195" s="97">
        <f>IF(AR$80=0,0,IF(OR($E197&gt;H_T-LBh_o,$E197&lt;=LBH_u),0,Daten!AR195))</f>
        <v>0</v>
      </c>
      <c r="AU195" s="6">
        <f>IF($E197=0,0,IF(AU$80=0,0,AU185))</f>
        <v>0</v>
      </c>
      <c r="AV195" s="97">
        <f>IF(AU$80=0,0,IF(OR($E197&gt;H_T-LBh_o,$E197&lt;=LBH_u),0,Daten!AU195))</f>
        <v>0</v>
      </c>
      <c r="AW195" s="3"/>
      <c r="AX195" s="6">
        <f>IF($E197=0,0,IF(AX$80=0,0,AX185))</f>
        <v>0</v>
      </c>
      <c r="AY195" s="97">
        <f>IF(AX$80=0,0,IF(OR($E197&gt;H_T-LBh_o,$E197&lt;=LBH_u),0,Daten!AX195))</f>
        <v>0</v>
      </c>
      <c r="AZ195" s="3"/>
      <c r="BA195" s="6">
        <f>IF($E197=0,0,IF(BA$80=0,0,BA185))</f>
        <v>0</v>
      </c>
      <c r="BB195" s="97">
        <f>IF(BA$80=0,0,IF(OR($E197&gt;H_T-LBh_o,$E197&lt;=LBH_u),0,Daten!BA195))</f>
        <v>0</v>
      </c>
      <c r="BC195" s="3"/>
      <c r="BD195" s="6">
        <f>IF($E197=0,0,IF(BD$80=0,0,BD185))</f>
        <v>0</v>
      </c>
      <c r="BE195" s="97">
        <f>IF(BD$80=0,0,IF(OR($E197&gt;H_T-LBh_o,$E197&lt;=LBH_u),0,Daten!BD195))</f>
        <v>0</v>
      </c>
      <c r="BF195" s="3"/>
      <c r="BG195" s="6">
        <f>IF($E197=0,0,IF(BG$80=0,0,BG185))</f>
        <v>0</v>
      </c>
      <c r="BH195" s="97">
        <f>IF(BG$80=0,0,IF(OR($E197&gt;H_T-LBh_o,$E197&lt;=LBH_u),0,Daten!BG195))</f>
        <v>0</v>
      </c>
      <c r="BI195" s="3"/>
      <c r="BJ195" s="6">
        <f>IF($E197=0,0,IF(BJ$80=0,0,BJ185))</f>
        <v>0</v>
      </c>
      <c r="BK195" s="97">
        <f>IF(BJ$80=0,0,IF(OR($E197&gt;H_T-LBh_o,$E197&lt;=LBH_u),0,Daten!BJ195))</f>
        <v>0</v>
      </c>
      <c r="BL195" s="3"/>
      <c r="BM195" s="6">
        <f>IF($E197=0,0,IF(BM$80=0,0,BM185))</f>
        <v>0</v>
      </c>
      <c r="BN195" s="97">
        <f>IF(BM$80=0,0,IF(OR($E197&gt;H_T-LBh_o,$E197&lt;=LBH_u),0,Daten!BM195))</f>
        <v>0</v>
      </c>
      <c r="BO195" s="3"/>
      <c r="BP195" s="6">
        <f>IF($E197=0,0,IF(BP$80=0,0,BP185))</f>
        <v>0</v>
      </c>
      <c r="BQ195" s="97">
        <f>IF(BP$80=0,0,IF(OR($E197&gt;H_T-LBh_o,$E197&lt;=LBH_u),0,Daten!BP195))</f>
        <v>0</v>
      </c>
      <c r="BR195" s="3"/>
      <c r="BS195" s="6">
        <f>IF($E197=0,0,IF(BS$80=0,0,BS185))</f>
        <v>0</v>
      </c>
      <c r="BT195" s="97">
        <f>IF(BS$80=0,0,IF(OR($E197&gt;H_T-LBh_o,$E197&lt;=LBH_u),0,Daten!BS195))</f>
        <v>0</v>
      </c>
      <c r="BU195" s="3"/>
      <c r="BV195" s="6">
        <f>IF($E197=0,0,IF(BV$80=0,0,BV185))</f>
        <v>0</v>
      </c>
      <c r="BW195" s="97">
        <f>IF(BV$80=0,0,IF(OR($E197&gt;H_T-LBh_o,$E197&lt;=LBH_u),0,Daten!BV195))</f>
        <v>0</v>
      </c>
      <c r="BX195" s="3"/>
      <c r="BY195" s="6">
        <f>IF($E197=0,0,IF(BY$80=0,0,BY185))</f>
        <v>0</v>
      </c>
      <c r="BZ195" s="97">
        <f>IF(BY$80=0,0,IF(OR($E197&gt;H_T-LBh_o,$E197&lt;=LBH_u),0,Daten!BY195))</f>
        <v>0</v>
      </c>
      <c r="CA195" s="3"/>
      <c r="CB195" s="6">
        <f>IF($E197=0,0,IF(CB$80=0,0,CB185))</f>
        <v>0</v>
      </c>
      <c r="CC195" s="97">
        <f>IF(CB$80=0,0,IF(OR($E197&gt;H_T-LBh_o,$E197&lt;=LBH_u),0,Daten!CB195))</f>
        <v>0</v>
      </c>
    </row>
    <row r="196" spans="1:81">
      <c r="A196" s="46" t="str">
        <f>IF(D202=D196,H197,IF(D203=D196,H200,""))</f>
        <v/>
      </c>
      <c r="B196" s="92" t="str">
        <f>IF(AND(D202="",D203=""),"",D196)</f>
        <v/>
      </c>
      <c r="C196" s="92" t="str">
        <f>IF(AND(D202="",D203=""),"",IF(D202=D196,"oben","unten"))</f>
        <v/>
      </c>
      <c r="D196" s="3">
        <v>11</v>
      </c>
      <c r="F196" s="3" t="s">
        <v>100</v>
      </c>
      <c r="G196" s="3"/>
      <c r="H196" s="6">
        <f>IF(H$80=0,0,H195-qd*($E197-$E199)/H_T)</f>
        <v>0</v>
      </c>
      <c r="I196" s="97">
        <f>IF(H$80=0,0,IF(OR($E199&gt;=H_T-LBh_o,$E199&lt;LBH_u),0,Daten!H196))</f>
        <v>0</v>
      </c>
      <c r="J196" s="3"/>
      <c r="K196" s="6">
        <f>IF(K$80=0,0,K195-qd*($E197-$E199)/H_T)</f>
        <v>0</v>
      </c>
      <c r="L196" s="97">
        <f>IF(K$80=0,0,IF(OR($E199&gt;=H_T-LBh_o,$E199&lt;LBH_u),0,Daten!K196))</f>
        <v>0</v>
      </c>
      <c r="M196" s="3"/>
      <c r="N196" s="6">
        <f>IF(N$80=0,0,N195-qd*($E197-$E199)/H_T)</f>
        <v>0</v>
      </c>
      <c r="O196" s="97">
        <f>IF(N$80=0,0,IF(OR($E199&gt;=H_T-LBh_o,$E199&lt;LBH_u),0,Daten!N196))</f>
        <v>0</v>
      </c>
      <c r="P196" s="3"/>
      <c r="Q196" s="6">
        <f>IF(Q$80=0,0,Q195-qd*($E197-$E199)/H_T)</f>
        <v>0</v>
      </c>
      <c r="R196" s="97">
        <f>IF(Q$80=0,0,IF(OR($E199&gt;=H_T-LBh_o,$E199&lt;LBH_u),0,Daten!Q196))</f>
        <v>0</v>
      </c>
      <c r="T196" s="6">
        <f>IF(T$80=0,0,T195-qd*($E197-$E199)/H_T)</f>
        <v>0</v>
      </c>
      <c r="U196" s="97">
        <f>IF(T$80=0,0,IF(OR($E199&gt;=H_T-LBh_o,$E199&lt;LBH_u),0,Daten!T196))</f>
        <v>0</v>
      </c>
      <c r="W196" s="6">
        <f>IF(W$80=0,0,W195-qd*($E197-$E199)/H_T)</f>
        <v>0</v>
      </c>
      <c r="X196" s="97">
        <f>IF(W$80=0,0,IF(OR($E199&gt;=H_T-LBh_o,$E199&lt;LBH_u),0,Daten!W196))</f>
        <v>0</v>
      </c>
      <c r="Z196" s="6">
        <f>IF(Z$80=0,0,Z195-qd*($E197-$E199)/H_T)</f>
        <v>0</v>
      </c>
      <c r="AA196" s="97">
        <f>IF(Z$80=0,0,IF(OR($E199&gt;=H_T-LBh_o,$E199&lt;LBH_u),0,Daten!Z196))</f>
        <v>0</v>
      </c>
      <c r="AC196" s="6">
        <f>IF(AC$80=0,0,AC195-qd*($E197-$E199)/H_T)</f>
        <v>0</v>
      </c>
      <c r="AD196" s="97">
        <f>IF(AC$80=0,0,IF(OR($E199&gt;=H_T-LBh_o,$E199&lt;LBH_u),0,Daten!AC196))</f>
        <v>0</v>
      </c>
      <c r="AF196" s="6">
        <f>IF(AF$80=0,0,AF195-qd*($E197-$E199)/H_T)</f>
        <v>0</v>
      </c>
      <c r="AG196" s="97">
        <f>IF(AF$80=0,0,IF(OR($E199&gt;=H_T-LBh_o,$E199&lt;LBH_u),0,Daten!AF196))</f>
        <v>0</v>
      </c>
      <c r="AI196" s="6">
        <f>IF(AI$80=0,0,AI195-qd*($E197-$E199)/H_T)</f>
        <v>0</v>
      </c>
      <c r="AJ196" s="97">
        <f>IF(AI$80=0,0,IF(OR($E199&gt;=H_T-LBh_o,$E199&lt;LBH_u),0,Daten!AI196))</f>
        <v>0</v>
      </c>
      <c r="AL196" s="6">
        <f>IF(AL$80=0,0,AL195-qd*($E197-$E199)/H_T)</f>
        <v>0</v>
      </c>
      <c r="AM196" s="97">
        <f>IF(AL$80=0,0,IF(OR($E199&gt;=H_T-LBh_o,$E199&lt;LBH_u),0,Daten!AL196))</f>
        <v>0</v>
      </c>
      <c r="AO196" s="6">
        <f>IF(AO$80=0,0,AO195-qd*($E197-$E199)/H_T)</f>
        <v>0</v>
      </c>
      <c r="AP196" s="97">
        <f>IF(AO$80=0,0,IF(OR($E199&gt;=H_T-LBh_o,$E199&lt;LBH_u),0,Daten!AO196))</f>
        <v>0</v>
      </c>
      <c r="AQ196" s="3"/>
      <c r="AR196" s="6">
        <f>IF(AR$80=0,0,AR195-qd*($E197-$E199)/H_T)</f>
        <v>0</v>
      </c>
      <c r="AS196" s="97">
        <f>IF(AR$80=0,0,IF(OR($E199&gt;=H_T-LBh_o,$E199&lt;LBH_u),0,Daten!AR196))</f>
        <v>0</v>
      </c>
      <c r="AU196" s="6">
        <f>IF(AU$80=0,0,AU195-qd*($E197-$E199)/H_T)</f>
        <v>0</v>
      </c>
      <c r="AV196" s="97">
        <f>IF(AU$80=0,0,IF(OR($E199&gt;=H_T-LBh_o,$E199&lt;LBH_u),0,Daten!AU196))</f>
        <v>0</v>
      </c>
      <c r="AW196" s="3"/>
      <c r="AX196" s="6">
        <f>IF(AX$80=0,0,AX195-qd*($E197-$E199)/H_T)</f>
        <v>0</v>
      </c>
      <c r="AY196" s="97">
        <f>IF(AX$80=0,0,IF(OR($E199&gt;=H_T-LBh_o,$E199&lt;LBH_u),0,Daten!AX196))</f>
        <v>0</v>
      </c>
      <c r="AZ196" s="3"/>
      <c r="BA196" s="6">
        <f>IF(BA$80=0,0,BA195-qd*($E197-$E199)/H_T)</f>
        <v>0</v>
      </c>
      <c r="BB196" s="97">
        <f>IF(BA$80=0,0,IF(OR($E199&gt;=H_T-LBh_o,$E199&lt;LBH_u),0,Daten!BA196))</f>
        <v>0</v>
      </c>
      <c r="BC196" s="3"/>
      <c r="BD196" s="6">
        <f>IF(BD$80=0,0,BD195-qd*($E197-$E199)/H_T)</f>
        <v>0</v>
      </c>
      <c r="BE196" s="97">
        <f>IF(BD$80=0,0,IF(OR($E199&gt;=H_T-LBh_o,$E199&lt;LBH_u),0,Daten!BD196))</f>
        <v>0</v>
      </c>
      <c r="BF196" s="3"/>
      <c r="BG196" s="6">
        <f>IF(BG$80=0,0,BG195-qd*($E197-$E199)/H_T)</f>
        <v>0</v>
      </c>
      <c r="BH196" s="97">
        <f>IF(BG$80=0,0,IF(OR($E199&gt;=H_T-LBh_o,$E199&lt;LBH_u),0,Daten!BG196))</f>
        <v>0</v>
      </c>
      <c r="BI196" s="3"/>
      <c r="BJ196" s="6">
        <f>IF(BJ$80=0,0,BJ195-qd*($E197-$E199)/H_T)</f>
        <v>0</v>
      </c>
      <c r="BK196" s="97">
        <f>IF(BJ$80=0,0,IF(OR($E199&gt;=H_T-LBh_o,$E199&lt;LBH_u),0,Daten!BJ196))</f>
        <v>0</v>
      </c>
      <c r="BL196" s="3"/>
      <c r="BM196" s="6">
        <f>IF(BM$80=0,0,BM195-qd*($E197-$E199)/H_T)</f>
        <v>0</v>
      </c>
      <c r="BN196" s="97">
        <f>IF(BM$80=0,0,IF(OR($E199&gt;=H_T-LBh_o,$E199&lt;LBH_u),0,Daten!BM196))</f>
        <v>0</v>
      </c>
      <c r="BO196" s="3"/>
      <c r="BP196" s="6">
        <f>IF(BP$80=0,0,BP195-qd*($E197-$E199)/H_T)</f>
        <v>0</v>
      </c>
      <c r="BQ196" s="97">
        <f>IF(BP$80=0,0,IF(OR($E199&gt;=H_T-LBh_o,$E199&lt;LBH_u),0,Daten!BP196))</f>
        <v>0</v>
      </c>
      <c r="BR196" s="3"/>
      <c r="BS196" s="6">
        <f>IF(BS$80=0,0,BS195-qd*($E197-$E199)/H_T)</f>
        <v>0</v>
      </c>
      <c r="BT196" s="97">
        <f>IF(BS$80=0,0,IF(OR($E199&gt;=H_T-LBh_o,$E199&lt;LBH_u),0,Daten!BS196))</f>
        <v>0</v>
      </c>
      <c r="BU196" s="3"/>
      <c r="BV196" s="6">
        <f>IF(BV$80=0,0,BV195-qd*($E197-$E199)/H_T)</f>
        <v>0</v>
      </c>
      <c r="BW196" s="97">
        <f>IF(BV$80=0,0,IF(OR($E199&gt;=H_T-LBh_o,$E199&lt;LBH_u),0,Daten!BV196))</f>
        <v>0</v>
      </c>
      <c r="BX196" s="3"/>
      <c r="BY196" s="6">
        <f>IF(BY$80=0,0,BY195-qd*($E197-$E199)/H_T)</f>
        <v>0</v>
      </c>
      <c r="BZ196" s="97">
        <f>IF(BY$80=0,0,IF(OR($E199&gt;=H_T-LBh_o,$E199&lt;LBH_u),0,Daten!BY196))</f>
        <v>0</v>
      </c>
      <c r="CA196" s="3"/>
      <c r="CB196" s="6">
        <f>IF(CB$80=0,0,CB195-qd*($E197-$E199)/H_T)</f>
        <v>0</v>
      </c>
      <c r="CC196" s="97">
        <f>IF(CB$80=0,0,IF(OR($E199&gt;=H_T-LBh_o,$E199&lt;LBH_u),0,Daten!CB196))</f>
        <v>0</v>
      </c>
    </row>
    <row r="197" spans="1:81">
      <c r="D197" s="3" t="s">
        <v>104</v>
      </c>
      <c r="E197" s="6">
        <f t="shared" ref="E197" si="118">E188</f>
        <v>0</v>
      </c>
      <c r="F197" s="54" t="s">
        <v>178</v>
      </c>
      <c r="G197" s="38"/>
      <c r="H197" s="98">
        <f>IF(Bh="nein",ABS(H195),ABS(I195))</f>
        <v>0</v>
      </c>
      <c r="I197" s="9"/>
      <c r="J197" s="38"/>
      <c r="K197" s="98">
        <f>IF(Bh="nein",ABS(K195),ABS(L195))</f>
        <v>0</v>
      </c>
      <c r="L197" s="9"/>
      <c r="M197" s="38"/>
      <c r="N197" s="98">
        <f>IF(Bh="nein",ABS(N195),ABS(O195))</f>
        <v>0</v>
      </c>
      <c r="O197" s="9"/>
      <c r="P197" s="38"/>
      <c r="Q197" s="98">
        <f>IF(Bh="nein",ABS(Q195),ABS(R195))</f>
        <v>0</v>
      </c>
      <c r="R197" s="9"/>
      <c r="S197" s="38"/>
      <c r="T197" s="98">
        <f>IF(Bh="nein",ABS(T195),ABS(U195))</f>
        <v>0</v>
      </c>
      <c r="U197" s="9"/>
      <c r="V197" s="38"/>
      <c r="W197" s="98">
        <f>IF(Bh="nein",ABS(W195),ABS(X195))</f>
        <v>0</v>
      </c>
      <c r="X197" s="9"/>
      <c r="Y197" s="38"/>
      <c r="Z197" s="98">
        <f>IF(Bh="nein",ABS(Z195),ABS(AA195))</f>
        <v>0</v>
      </c>
      <c r="AA197" s="9"/>
      <c r="AB197" s="38"/>
      <c r="AC197" s="98">
        <f>IF(Bh="nein",ABS(AC195),ABS(AD195))</f>
        <v>0</v>
      </c>
      <c r="AD197" s="9"/>
      <c r="AE197" s="38"/>
      <c r="AF197" s="98">
        <f>IF(Bh="nein",ABS(AF195),ABS(AG195))</f>
        <v>0</v>
      </c>
      <c r="AG197" s="9"/>
      <c r="AH197" s="38"/>
      <c r="AI197" s="98">
        <f>IF(Bh="nein",ABS(AI195),ABS(AJ195))</f>
        <v>0</v>
      </c>
      <c r="AJ197" s="9"/>
      <c r="AK197" s="38"/>
      <c r="AL197" s="98">
        <f>IF(Bh="nein",ABS(AL195),ABS(AM195))</f>
        <v>0</v>
      </c>
      <c r="AM197" s="9"/>
      <c r="AN197" s="38"/>
      <c r="AO197" s="98">
        <f>IF(Bh="nein",ABS(AO195),ABS(AP195))</f>
        <v>0</v>
      </c>
      <c r="AP197" s="9"/>
      <c r="AQ197" s="38"/>
      <c r="AR197" s="98">
        <f>IF(Bh="nein",ABS(AR195),ABS(AS195))</f>
        <v>0</v>
      </c>
      <c r="AS197" s="9"/>
      <c r="AT197" s="38"/>
      <c r="AU197" s="98">
        <f>IF(Bh="nein",ABS(AU195),ABS(AV195))</f>
        <v>0</v>
      </c>
      <c r="AV197" s="9"/>
      <c r="AW197" s="38"/>
      <c r="AX197" s="98">
        <f>IF(Bh="nein",ABS(AX195),ABS(AY195))</f>
        <v>0</v>
      </c>
      <c r="AY197" s="9"/>
      <c r="AZ197" s="38"/>
      <c r="BA197" s="98">
        <f>IF(Bh="nein",ABS(BA195),ABS(BB195))</f>
        <v>0</v>
      </c>
      <c r="BB197" s="9"/>
      <c r="BC197" s="38"/>
      <c r="BD197" s="98">
        <f>IF(Bh="nein",ABS(BD195),ABS(BE195))</f>
        <v>0</v>
      </c>
      <c r="BE197" s="9"/>
      <c r="BF197" s="38"/>
      <c r="BG197" s="98">
        <f>IF(Bh="nein",ABS(BG195),ABS(BH195))</f>
        <v>0</v>
      </c>
      <c r="BH197" s="9"/>
      <c r="BI197" s="38"/>
      <c r="BJ197" s="98">
        <f>IF(Bh="nein",ABS(BJ195),ABS(BK195))</f>
        <v>0</v>
      </c>
      <c r="BK197" s="9"/>
      <c r="BL197" s="38"/>
      <c r="BM197" s="98">
        <f>IF(Bh="nein",ABS(BM195),ABS(BN195))</f>
        <v>0</v>
      </c>
      <c r="BN197" s="9"/>
      <c r="BO197" s="38"/>
      <c r="BP197" s="98">
        <f>IF(Bh="nein",ABS(BP195),ABS(BQ195))</f>
        <v>0</v>
      </c>
      <c r="BQ197" s="9"/>
      <c r="BR197" s="38"/>
      <c r="BS197" s="98">
        <f>IF(Bh="nein",ABS(BS195),ABS(BT195))</f>
        <v>0</v>
      </c>
      <c r="BT197" s="9"/>
      <c r="BU197" s="38"/>
      <c r="BV197" s="98">
        <f>IF(Bh="nein",ABS(BV195),ABS(BW195))</f>
        <v>0</v>
      </c>
      <c r="BW197" s="9"/>
      <c r="BX197" s="38"/>
      <c r="BY197" s="98">
        <f>IF(Bh="nein",ABS(BY195),ABS(BZ195))</f>
        <v>0</v>
      </c>
      <c r="BZ197" s="9"/>
      <c r="CA197" s="38"/>
      <c r="CB197" s="98">
        <f>IF(Bh="nein",ABS(CB195),ABS(CC195))</f>
        <v>0</v>
      </c>
      <c r="CC197" s="9"/>
    </row>
    <row r="198" spans="1:81">
      <c r="A198" s="7"/>
      <c r="B198" s="8"/>
      <c r="C198" s="11" t="s">
        <v>229</v>
      </c>
      <c r="D198" s="3"/>
      <c r="E198" s="6"/>
      <c r="F198" s="55" t="s">
        <v>179</v>
      </c>
      <c r="G198" s="41"/>
      <c r="H198" s="6">
        <f>IF($D196&lt;=nHP,H$82/H_T,0)</f>
        <v>0</v>
      </c>
      <c r="I198" s="3"/>
      <c r="J198" s="41"/>
      <c r="K198" s="6">
        <f>IF($D196&lt;=nHP,K$82/H_T,0)</f>
        <v>0</v>
      </c>
      <c r="L198" s="3"/>
      <c r="M198" s="41"/>
      <c r="N198" s="6">
        <f>IF($D196&lt;=nHP,N$82/H_T,0)</f>
        <v>0</v>
      </c>
      <c r="P198" s="41"/>
      <c r="Q198" s="6">
        <f>IF($D196&lt;=nHP,Q$82/H_T,0)</f>
        <v>0</v>
      </c>
      <c r="S198" s="41"/>
      <c r="T198" s="6">
        <f>IF($D196&lt;=nHP,T$82/H_T,0)</f>
        <v>0</v>
      </c>
      <c r="V198" s="41"/>
      <c r="W198" s="6">
        <f>IF($D196&lt;=nHP,W$82/H_T,0)</f>
        <v>0</v>
      </c>
      <c r="Y198" s="41"/>
      <c r="Z198" s="6">
        <f>IF($D196&lt;=nHP,Z$82/H_T,0)</f>
        <v>0</v>
      </c>
      <c r="AB198" s="41"/>
      <c r="AC198" s="6">
        <f>IF($D196&lt;=nHP,AC$82/H_T,0)</f>
        <v>0</v>
      </c>
      <c r="AE198" s="41"/>
      <c r="AF198" s="6">
        <f>IF($D196&lt;=nHP,AF$82/H_T,0)</f>
        <v>0</v>
      </c>
      <c r="AH198" s="41"/>
      <c r="AI198" s="6">
        <f>IF($D196&lt;=nHP,AI$82/H_T,0)</f>
        <v>0</v>
      </c>
      <c r="AK198" s="41"/>
      <c r="AL198" s="6">
        <f>IF($D196&lt;=nHP,AL$82/H_T,0)</f>
        <v>0</v>
      </c>
      <c r="AN198" s="41"/>
      <c r="AO198" s="6">
        <f>IF($D196&lt;=nHP,AO$82/H_T,0)</f>
        <v>0</v>
      </c>
      <c r="AP198" s="3"/>
      <c r="AQ198" s="41"/>
      <c r="AR198" s="6">
        <f>IF($D196&lt;=nHP,AR$82/H_T,0)</f>
        <v>0</v>
      </c>
      <c r="AS198" s="3"/>
      <c r="AT198" s="41"/>
      <c r="AU198" s="6">
        <f>IF($D196&lt;=nHP,AU$82/H_T,0)</f>
        <v>0</v>
      </c>
      <c r="AW198" s="41"/>
      <c r="AX198" s="6">
        <f>IF($D196&lt;=nHP,AX$82/H_T,0)</f>
        <v>0</v>
      </c>
      <c r="AY198" s="3"/>
      <c r="AZ198" s="41"/>
      <c r="BA198" s="6">
        <f>IF($D196&lt;=nHP,BA$82/H_T,0)</f>
        <v>0</v>
      </c>
      <c r="BB198" s="3"/>
      <c r="BC198" s="41"/>
      <c r="BD198" s="6">
        <f>IF($D196&lt;=nHP,BD$82/H_T,0)</f>
        <v>0</v>
      </c>
      <c r="BE198" s="3"/>
      <c r="BF198" s="41"/>
      <c r="BG198" s="6">
        <f>IF($D196&lt;=nHP,BG$82/H_T,0)</f>
        <v>0</v>
      </c>
      <c r="BH198" s="3"/>
      <c r="BI198" s="41"/>
      <c r="BJ198" s="6">
        <f>IF($D196&lt;=nHP,BJ$82/H_T,0)</f>
        <v>0</v>
      </c>
      <c r="BK198" s="3"/>
      <c r="BL198" s="41"/>
      <c r="BM198" s="6">
        <f>IF($D196&lt;=nHP,BM$82/H_T,0)</f>
        <v>0</v>
      </c>
      <c r="BN198" s="3"/>
      <c r="BO198" s="41"/>
      <c r="BP198" s="6">
        <f>IF($D196&lt;=nHP,BP$82/H_T,0)</f>
        <v>0</v>
      </c>
      <c r="BQ198" s="3"/>
      <c r="BR198" s="41"/>
      <c r="BS198" s="6">
        <f>IF($D196&lt;=nHP,BS$82/H_T,0)</f>
        <v>0</v>
      </c>
      <c r="BT198" s="3"/>
      <c r="BU198" s="41"/>
      <c r="BV198" s="6">
        <f>IF($D196&lt;=nHP,BV$82/H_T,0)</f>
        <v>0</v>
      </c>
      <c r="BW198" s="3"/>
      <c r="BX198" s="41"/>
      <c r="BY198" s="6">
        <f>IF($D196&lt;=nHP,BY$82/H_T,0)</f>
        <v>0</v>
      </c>
      <c r="BZ198" s="3"/>
      <c r="CA198" s="41"/>
      <c r="CB198" s="6">
        <f>IF($D196&lt;=nHP,CB$82/H_T,0)</f>
        <v>0</v>
      </c>
      <c r="CC198" s="3"/>
    </row>
    <row r="199" spans="1:81">
      <c r="A199" s="41" t="s">
        <v>223</v>
      </c>
      <c r="B199" s="6" t="str">
        <f>IF(D202="","",IF(ABS(H202)=Bemessung!$C$26,ABS(Daten!H197),IF(ABS(Daten!K202)=Bemessung!$C$26,ABS(Daten!K197),IF(ABS(Daten!N202)=Bemessung!$C$26,ABS(Daten!N197),IF(ABS(Daten!Q202)=Bemessung!$C$26,ABS(Daten!Q197),IF(ABS(Daten!T202)=Bemessung!$C$26,ABS(Daten!T197),IF(ABS(Daten!W202)=Bemessung!$C$26,ABS(Daten!W197),IF(ABS(Daten!Z202)=Bemessung!$C$26,ABS(Daten!Z197),IF(ABS(Daten!AC202)=Bemessung!$C$26,ABS(Daten!AC197),IF(ABS(Daten!AF202)=Bemessung!$C$26,ABS(Daten!AF197),IF(ABS(Daten!AI202)=Bemessung!$C$26,ABS(Daten!AI197),IF(ABS(Daten!AL202)=Bemessung!$C$26,ABS(Daten!AL197),IF(ABS(Daten!AO202)=Bemessung!$C$26,ABS(Daten!AO197),IF(ABS(Daten!AR202)=Bemessung!$C$26,ABS(Daten!AR197),IF(ABS(Daten!AU202)=Bemessung!$C$26,ABS(Daten!AU197),IF(ABS(Daten!AX202)=Bemessung!$C$26,ABS(Daten!AX197),IF(ABS(Daten!BA202)=Bemessung!$C$26,ABS(Daten!BA197),IF(ABS(Daten!BD202)=Bemessung!$C$26,ABS(Daten!BD197),IF(ABS(Daten!BG202)=Bemessung!$C$26,ABS(Daten!BG197),IF(ABS(Daten!BJ202)=Bemessung!$C$26,ABS(Daten!BJ197),IF(ABS(Daten!BM202)=Bemessung!$C$26,ABS(Daten!BM197),IF(ABS(Daten!BP202)=Bemessung!$C$26,ABS(Daten!BP197),IF(ABS(Daten!BS202)=Bemessung!$C$26,ABS(Daten!BS197),IF(ABS(Daten!BV202)=Bemessung!$C$26,ABS(Daten!BV197),IF(ABS(Daten!BY202)=Bemessung!$C$26,ABS(Daten!BY197),IF(ABS(Daten!CB202)=Bemessung!$C$26,ABS(Daten!CB197),""))))))))))))))))))))))))))</f>
        <v/>
      </c>
      <c r="C199" s="65" t="str">
        <f>IF(D202="","",IF(ABS(H202)=Bemessung!$C$26,1,IF(ABS(Daten!K202)=Bemessung!$C$26,2,IF(ABS(Daten!N202)=Bemessung!$C$26,3,IF(ABS(Daten!Q202)=Bemessung!$C$26,4,IF(ABS(Daten!T202)=Bemessung!$C$26,5,IF(ABS(Daten!W202)=Bemessung!$C$26,6,IF(ABS(Daten!Z202)=Bemessung!$C$26,7,IF(ABS(Daten!AC202)=Bemessung!$C$26,8,IF(ABS(Daten!AF202)=Bemessung!$C$26,9,IF(ABS(Daten!AI202)=Bemessung!$C$26,10,IF(ABS(Daten!AL202)=Bemessung!$C$26,11,IF(ABS(Daten!AO202)=Bemessung!$C$26,12,IF(ABS(Daten!AR202)=Bemessung!$C$26,13,IF(ABS(Daten!AU202)=Bemessung!$C$26,14,IF(ABS(Daten!AX202)=Bemessung!$C$26,15,IF(ABS(Daten!BA202)=Bemessung!$C$26,16,IF(ABS(Daten!BD202)=Bemessung!$C$26,17,IF(ABS(Daten!BG202)=Bemessung!$C$26,18,IF(ABS(Daten!BJ202)=Bemessung!$C$26,19,IF(ABS(Daten!BM202)=Bemessung!$C$26,20,IF(ABS(Daten!BP202)=Bemessung!$C$26,21,IF(ABS(Daten!BS202)=Bemessung!$C$26,22,IF(ABS(Daten!BV202)=Bemessung!$C$26,23,IF(ABS(Daten!BY202)=Bemessung!$C$26,24,IF(ABS(Daten!CB202)=Bemessung!$C$26,25,""))))))))))))))))))))))))))</f>
        <v/>
      </c>
      <c r="D199" s="3" t="s">
        <v>103</v>
      </c>
      <c r="E199" s="6">
        <f>E197-$M$27</f>
        <v>0</v>
      </c>
      <c r="F199" s="55" t="s">
        <v>101</v>
      </c>
      <c r="G199" s="41">
        <v>0</v>
      </c>
      <c r="H199" s="6">
        <f>IF(H$82&gt;0,I199,G199)</f>
        <v>0</v>
      </c>
      <c r="I199" s="6">
        <f>IF(E197=0,0,IF(I$81=L_T,0,4*I$83/H$80))</f>
        <v>0</v>
      </c>
      <c r="J199" s="56">
        <f>IF($E197=0,0,IF(J$81=L_T,0,-(4*J$83/K$80+2*L$83/K$80)))</f>
        <v>0</v>
      </c>
      <c r="K199" s="6">
        <f>IF(K$82&gt;0,L199,J199)</f>
        <v>0</v>
      </c>
      <c r="L199" s="6">
        <f>IF($E197=0,0,IF(L$81=L_T,0,2*J$83/K$80+4*L$83/K$80))</f>
        <v>0</v>
      </c>
      <c r="M199" s="56">
        <f>IF($E197=0,0,IF(M$81=L_T,0,-(4*M$83/N$80+2*O$83/N$80)))</f>
        <v>0</v>
      </c>
      <c r="N199" s="6">
        <f>IF(N$82&gt;0,O199,M199)</f>
        <v>0</v>
      </c>
      <c r="O199" s="6">
        <f>IF($E197=0,0,IF(O$81=L_T,0,2*M$83/N$80+4*O$83/N$80))</f>
        <v>0</v>
      </c>
      <c r="P199" s="56">
        <f>IF($E197=0,0,IF(P$81=L_T,0,-(4*P$83/Q$80+2*R$83/Q$80)))</f>
        <v>0</v>
      </c>
      <c r="Q199" s="6">
        <f>IF(Q$82&gt;0,R199,P199)</f>
        <v>0</v>
      </c>
      <c r="R199" s="6">
        <f>IF($E197=0,0,IF(R$81=L_T,0,2*P$83/Q$80+4*R$83/Q$80))</f>
        <v>0</v>
      </c>
      <c r="S199" s="56">
        <f>IF($E197=0,0,IF(S$81=L_T,0,-(4*S$83/T$80+2*U$83/T$80)))</f>
        <v>0</v>
      </c>
      <c r="T199" s="6">
        <f>IF(T$82&gt;0,U199,S199)</f>
        <v>0</v>
      </c>
      <c r="U199" s="6">
        <f>IF($E197=0,0,IF(U$81=L_T,0,2*S$83/T$80+4*U$83/T$80))</f>
        <v>0</v>
      </c>
      <c r="V199" s="56">
        <f>IF($E197=0,0,IF(V$81=L_T,0,-(4*V$83/W$80+2*X$83/W$80)))</f>
        <v>0</v>
      </c>
      <c r="W199" s="6">
        <f>IF(W$82&gt;0,X199,V199)</f>
        <v>0</v>
      </c>
      <c r="X199" s="6">
        <f>IF($E197=0,0,IF(X$81=L_T,0,2*V$83/W$80+4*X$83/W$80))</f>
        <v>0</v>
      </c>
      <c r="Y199" s="56">
        <f>IF($E197=0,0,IF(Y$81=L_T,0,-(4*Y$83/Z$80+2*AA$83/Z$80)))</f>
        <v>0</v>
      </c>
      <c r="Z199" s="6">
        <f>IF(Z$82&gt;0,AA199,Y199)</f>
        <v>0</v>
      </c>
      <c r="AA199" s="6">
        <f>IF($E197=0,0,IF(AA$81=L_T,0,2*Y$83/Z$80+4*AA$83/Z$80))</f>
        <v>0</v>
      </c>
      <c r="AB199" s="56">
        <f>IF($E197=0,0,IF(AB$81=L_T,0,-(4*AB$83/AC$80+2*AD$83/AC$80)))</f>
        <v>0</v>
      </c>
      <c r="AC199" s="6">
        <f>IF(AC$82&gt;0,AD199,AB199)</f>
        <v>0</v>
      </c>
      <c r="AD199" s="6">
        <f>IF($E197=0,0,IF(AD$81=L_T,0,2*AB$83/AC$80+4*AD$83/AC$80))</f>
        <v>0</v>
      </c>
      <c r="AE199" s="56">
        <f>IF($E197=0,0,IF(AE$81=L_T,0,-(4*AE$83/AF$80+2*AG$83/AF$80)))</f>
        <v>0</v>
      </c>
      <c r="AF199" s="6">
        <f>IF(AF$82&gt;0,AG199,AE199)</f>
        <v>0</v>
      </c>
      <c r="AG199" s="6">
        <f>IF($E197=0,0,IF(AG$81=L_T,0,2*AE$83/AF$80+4*AG$83/AF$80))</f>
        <v>0</v>
      </c>
      <c r="AH199" s="56">
        <f>IF($E197=0,0,IF(AH$81=L_T,0,-(4*AH$83/AI$80+2*AJ$83/AI$80)))</f>
        <v>0</v>
      </c>
      <c r="AI199" s="6">
        <f>IF(AI$82&gt;0,AJ199,AH199)</f>
        <v>0</v>
      </c>
      <c r="AJ199" s="6">
        <f>IF($E197=0,0,IF(AJ$81=L_T,0,2*AH$83/AI$80+4*AJ$83/AI$80))</f>
        <v>0</v>
      </c>
      <c r="AK199" s="56">
        <f>IF($E197=0,0,IF(AK$81=L_T,0,-(4*AK$83/AL$80+2*AM$83/AL$80)))</f>
        <v>0</v>
      </c>
      <c r="AL199" s="6">
        <f>IF(AL$82&gt;0,AM199,AK199)</f>
        <v>0</v>
      </c>
      <c r="AM199" s="6">
        <f>IF($E197=0,0,IF(AM$81=L_T,0,2*AK$83/AL$80+4*AM$83/AL$80))</f>
        <v>0</v>
      </c>
      <c r="AN199" s="56">
        <f>IF($E197=0,0,IF(AN$81=L_T,0,-(4*AN$83/AO$80+2*AP$83/AO$80)))</f>
        <v>0</v>
      </c>
      <c r="AO199" s="6">
        <f>IF(AO$82&gt;0,AP199,AN199)</f>
        <v>0</v>
      </c>
      <c r="AP199" s="6">
        <f>IF($E197=0,0,IF(AP$81=L_T,0,2*AN$83/AO$80+4*AP$83/AO$80))</f>
        <v>0</v>
      </c>
      <c r="AQ199" s="56">
        <f>IF($E197=0,0,IF(AQ$81=L_T,0,-(4*AQ$83/AR$80+2*AS$83/AR$80)))</f>
        <v>0</v>
      </c>
      <c r="AR199" s="6">
        <f>IF(AR$82&gt;0,AS199,AQ199)</f>
        <v>0</v>
      </c>
      <c r="AS199" s="6">
        <f>IF($E197=0,0,IF(AS$81=L_T,0,2*AQ$83/AR$80+4*AS$83/AR$80))</f>
        <v>0</v>
      </c>
      <c r="AT199" s="56">
        <f>IF($E197=0,0,IF(AT$81=L_T,0,-(4*AT$83/AU$80+2*AV$83/AU$80)))</f>
        <v>0</v>
      </c>
      <c r="AU199" s="6">
        <f>IF(AU$82&gt;0,AV199,AT199)</f>
        <v>0</v>
      </c>
      <c r="AV199" s="6">
        <f>IF($E197=0,0,IF(AV$81=L_T,0,2*AT$83/AU$80+4*AV$83/AU$80))</f>
        <v>0</v>
      </c>
      <c r="AW199" s="56">
        <f>IF($E197=0,0,IF(AW$81=L_T,0,-(4*AW$83/AX$80+2*AY$83/AX$80)))</f>
        <v>0</v>
      </c>
      <c r="AX199" s="6">
        <f>IF(AX$82&gt;0,AY199,AW199)</f>
        <v>0</v>
      </c>
      <c r="AY199" s="6">
        <f>IF($E197=0,0,IF(AY$81=L_T,0,2*AW$83/AX$80+4*AY$83/AX$80))</f>
        <v>0</v>
      </c>
      <c r="AZ199" s="56">
        <f>IF($E197=0,0,IF(AZ$81=L_T,0,-(4*AZ$83/BA$80+2*BB$83/BA$80)))</f>
        <v>0</v>
      </c>
      <c r="BA199" s="6">
        <f>IF(BA$82&gt;0,BB199,AZ199)</f>
        <v>0</v>
      </c>
      <c r="BB199" s="6">
        <f>IF($E197=0,0,IF(BB$81=L_T,0,2*AZ$83/BA$80+4*BB$83/BA$80))</f>
        <v>0</v>
      </c>
      <c r="BC199" s="56">
        <f>IF($E197=0,0,IF(BC$81=L_T,0,-(4*BC$83/BD$80+2*BE$83/BD$80)))</f>
        <v>0</v>
      </c>
      <c r="BD199" s="6">
        <f>IF(BD$82&gt;0,BE199,BC199)</f>
        <v>0</v>
      </c>
      <c r="BE199" s="6">
        <f>IF($E197=0,0,IF(BE$81=L_T,0,2*BC$83/BD$80+4*BE$83/BD$80))</f>
        <v>0</v>
      </c>
      <c r="BF199" s="56">
        <f>IF($E197=0,0,IF(BF$81=L_T,0,-(4*BF$83/BG$80+2*BH$83/BG$80)))</f>
        <v>0</v>
      </c>
      <c r="BG199" s="6">
        <f>IF(BG$82&gt;0,BH199,BF199)</f>
        <v>0</v>
      </c>
      <c r="BH199" s="6">
        <f>IF($E197=0,0,IF(BH$81=L_T,0,2*BF$83/BG$80+4*BH$83/BG$80))</f>
        <v>0</v>
      </c>
      <c r="BI199" s="56">
        <f>IF($E197=0,0,IF(BI$81=L_T,0,-(4*BI$83/BJ$80+2*BK$83/BJ$80)))</f>
        <v>0</v>
      </c>
      <c r="BJ199" s="6">
        <f>IF(BJ$82&gt;0,BK199,BI199)</f>
        <v>0</v>
      </c>
      <c r="BK199" s="6">
        <f>IF($E197=0,0,IF(BK$81=L_T,0,2*BI$83/BJ$80+4*BK$83/BJ$80))</f>
        <v>0</v>
      </c>
      <c r="BL199" s="56">
        <f>IF($E197=0,0,IF(BL$81=L_T,0,-(4*BL$83/BM$80+2*BN$83/BM$80)))</f>
        <v>0</v>
      </c>
      <c r="BM199" s="6">
        <f>IF(BM$82&gt;0,BN199,BL199)</f>
        <v>0</v>
      </c>
      <c r="BN199" s="6">
        <f>IF($E197=0,0,IF(BN$81=L_T,0,2*BL$83/BM$80+4*BN$83/BM$80))</f>
        <v>0</v>
      </c>
      <c r="BO199" s="56">
        <f>IF($E197=0,0,IF(BO$81=L_T,0,-(4*BO$83/BP$80+2*BQ$83/BP$80)))</f>
        <v>0</v>
      </c>
      <c r="BP199" s="6">
        <f>IF(BP$82&gt;0,BQ199,BO199)</f>
        <v>0</v>
      </c>
      <c r="BQ199" s="6">
        <f>IF($E197=0,0,IF(BQ$81=L_T,0,2*BO$83/BP$80+4*BQ$83/BP$80))</f>
        <v>0</v>
      </c>
      <c r="BR199" s="56">
        <f>IF($E197=0,0,IF(BR$81=L_T,0,-(4*BR$83/BS$80+2*BT$83/BS$80)))</f>
        <v>0</v>
      </c>
      <c r="BS199" s="6">
        <f>IF(BS$82&gt;0,BT199,BR199)</f>
        <v>0</v>
      </c>
      <c r="BT199" s="6">
        <f>IF($E197=0,0,IF(BT$81=L_T,0,2*BR$83/BS$80+4*BT$83/BS$80))</f>
        <v>0</v>
      </c>
      <c r="BU199" s="56">
        <f>IF($E197=0,0,IF(BU$81=L_T,0,-(4*BU$83/BV$80+2*BW$83/BV$80)))</f>
        <v>0</v>
      </c>
      <c r="BV199" s="6">
        <f>IF(BV$82&gt;0,BW199,BU199)</f>
        <v>0</v>
      </c>
      <c r="BW199" s="6">
        <f>IF($E197=0,0,IF(BW$81=L_T,0,2*BU$83/BV$80+4*BW$83/BV$80))</f>
        <v>0</v>
      </c>
      <c r="BX199" s="56">
        <f>IF($E197=0,0,IF(BX$81=L_T,0,-(4*BX$83/BY$80+2*BZ$83/BY$80)))</f>
        <v>0</v>
      </c>
      <c r="BY199" s="6">
        <f>IF(BY$82&gt;0,BZ199,BX199)</f>
        <v>0</v>
      </c>
      <c r="BZ199" s="6">
        <f>IF($E197=0,0,IF(BZ$81=L_T,0,2*BX$83/BY$80+4*BZ$83/BY$80))</f>
        <v>0</v>
      </c>
      <c r="CA199" s="56">
        <f>IF($E197=0,0,IF(CA$81=L_T,0,-(4*CA$83/CB$80+2*CC$83/CB$80)))</f>
        <v>0</v>
      </c>
      <c r="CB199" s="6">
        <f>IF(CB$82&gt;0,CC199,CA199)</f>
        <v>0</v>
      </c>
      <c r="CC199" s="6">
        <f>IF($E197=0,0,IF(CC$81=L_T,0,2*CA$83/CB$80+4*CC$83/CB$80))</f>
        <v>0</v>
      </c>
    </row>
    <row r="200" spans="1:81">
      <c r="A200" s="41" t="s">
        <v>224</v>
      </c>
      <c r="B200" s="6" t="str">
        <f>IF(D202="","",IF(ABS(H202)=Bemessung!$C$26,ABS(Daten!H199),IF(ABS(Daten!K202)=Bemessung!$C$26,ABS(Daten!K199),IF(ABS(Daten!N202)=Bemessung!$C$26,ABS(Daten!N199),IF(ABS(Daten!Q202)=Bemessung!$C$26,ABS(Daten!Q199),IF(ABS(Daten!T202)=Bemessung!$C$26,ABS(Daten!T199),IF(ABS(Daten!W202)=Bemessung!$C$26,ABS(Daten!W199),IF(ABS(Daten!Z202)=Bemessung!$C$26,ABS(Daten!Z199),IF(ABS(Daten!AC202)=Bemessung!$C$26,ABS(Daten!AC199),IF(ABS(Daten!AF202)=Bemessung!$C$26,ABS(Daten!AF199),IF(ABS(Daten!AI202)=Bemessung!$C$26,ABS(Daten!AI199),IF(ABS(Daten!AL202)=Bemessung!$C$26,ABS(Daten!AL199),IF(ABS(Daten!AO202)=Bemessung!$C$26,ABS(Daten!AO199),IF(ABS(Daten!AR202)=Bemessung!$C$26,ABS(Daten!AR199),IF(ABS(Daten!AU202)=Bemessung!$C$26,ABS(Daten!AU199),IF(ABS(Daten!AX202)=Bemessung!$C$26,ABS(Daten!AX199),IF(ABS(Daten!BA202)=Bemessung!$C$26,ABS(Daten!BA199),IF(ABS(Daten!BD202)=Bemessung!$C$26,ABS(Daten!BD199),IF(ABS(Daten!BG202)=Bemessung!$C$26,ABS(Daten!BG199),IF(ABS(Daten!BJ202)=Bemessung!$C$26,ABS(Daten!BJ199),IF(ABS(Daten!BM202)=Bemessung!$C$26,ABS(Daten!BM199),IF(ABS(Daten!BP202)=Bemessung!$C$26,ABS(Daten!BP199),IF(ABS(Daten!BS202)=Bemessung!$C$26,ABS(Daten!BS199),IF(ABS(Daten!BV202)=Bemessung!$C$26,ABS(Daten!BV199),IF(ABS(Daten!BY202)=Bemessung!$C$26,ABS(Daten!BY199),IF(ABS(Daten!CB202)=Bemessung!$C$26,ABS(Daten!CB199),""))))))))))))))))))))))))))</f>
        <v/>
      </c>
      <c r="C200" s="28"/>
      <c r="D200" s="3"/>
      <c r="E200" s="6"/>
      <c r="F200" s="55" t="s">
        <v>180</v>
      </c>
      <c r="G200" s="41"/>
      <c r="H200" s="6">
        <f>IF(Bh="nein",ABS(H196),ABS(I196))</f>
        <v>0</v>
      </c>
      <c r="I200" s="6"/>
      <c r="J200" s="56"/>
      <c r="K200" s="6">
        <f>IF(Bh="nein",ABS(K196),ABS(L196))</f>
        <v>0</v>
      </c>
      <c r="L200" s="6"/>
      <c r="M200" s="56"/>
      <c r="N200" s="6">
        <f>IF(Bh="nein",ABS(N196),ABS(O196))</f>
        <v>0</v>
      </c>
      <c r="O200" s="6"/>
      <c r="P200" s="56"/>
      <c r="Q200" s="6">
        <f>IF(Bh="nein",ABS(Q196),ABS(R196))</f>
        <v>0</v>
      </c>
      <c r="R200" s="6"/>
      <c r="S200" s="56"/>
      <c r="T200" s="6">
        <f>IF(Bh="nein",ABS(T196),ABS(U196))</f>
        <v>0</v>
      </c>
      <c r="U200" s="6"/>
      <c r="V200" s="56"/>
      <c r="W200" s="6">
        <f>IF(Bh="nein",ABS(W196),ABS(X196))</f>
        <v>0</v>
      </c>
      <c r="X200" s="6"/>
      <c r="Y200" s="56"/>
      <c r="Z200" s="6">
        <f>IF(Bh="nein",ABS(Z196),ABS(AA196))</f>
        <v>0</v>
      </c>
      <c r="AA200" s="6"/>
      <c r="AB200" s="56"/>
      <c r="AC200" s="6">
        <f>IF(Bh="nein",ABS(AC196),ABS(AD196))</f>
        <v>0</v>
      </c>
      <c r="AD200" s="6"/>
      <c r="AE200" s="56"/>
      <c r="AF200" s="6">
        <f>IF(Bh="nein",ABS(AF196),ABS(AG196))</f>
        <v>0</v>
      </c>
      <c r="AG200" s="6"/>
      <c r="AH200" s="56"/>
      <c r="AI200" s="6">
        <f>IF(Bh="nein",ABS(AI196),ABS(AJ196))</f>
        <v>0</v>
      </c>
      <c r="AJ200" s="6"/>
      <c r="AK200" s="56"/>
      <c r="AL200" s="6">
        <f>IF(Bh="nein",ABS(AL196),ABS(AM196))</f>
        <v>0</v>
      </c>
      <c r="AM200" s="6"/>
      <c r="AN200" s="56"/>
      <c r="AO200" s="6">
        <f>IF(Bh="nein",ABS(AO196),ABS(AP196))</f>
        <v>0</v>
      </c>
      <c r="AP200" s="6"/>
      <c r="AQ200" s="56"/>
      <c r="AR200" s="6">
        <f>IF(Bh="nein",ABS(AR196),ABS(AS196))</f>
        <v>0</v>
      </c>
      <c r="AS200" s="6"/>
      <c r="AT200" s="56"/>
      <c r="AU200" s="6">
        <f>IF(Bh="nein",ABS(AU196),ABS(AV196))</f>
        <v>0</v>
      </c>
      <c r="AV200" s="6"/>
      <c r="AW200" s="56"/>
      <c r="AX200" s="6">
        <f>IF(Bh="nein",ABS(AX196),ABS(AY196))</f>
        <v>0</v>
      </c>
      <c r="AY200" s="6"/>
      <c r="AZ200" s="56"/>
      <c r="BA200" s="6">
        <f>IF(Bh="nein",ABS(BA196),ABS(BB196))</f>
        <v>0</v>
      </c>
      <c r="BB200" s="6"/>
      <c r="BC200" s="56"/>
      <c r="BD200" s="6">
        <f>IF(Bh="nein",ABS(BD196),ABS(BE196))</f>
        <v>0</v>
      </c>
      <c r="BE200" s="6"/>
      <c r="BF200" s="56"/>
      <c r="BG200" s="6">
        <f>IF(Bh="nein",ABS(BG196),ABS(BH196))</f>
        <v>0</v>
      </c>
      <c r="BH200" s="6"/>
      <c r="BI200" s="56"/>
      <c r="BJ200" s="6">
        <f>IF(Bh="nein",ABS(BJ196),ABS(BK196))</f>
        <v>0</v>
      </c>
      <c r="BK200" s="6"/>
      <c r="BL200" s="56"/>
      <c r="BM200" s="6">
        <f>IF(Bh="nein",ABS(BM196),ABS(BN196))</f>
        <v>0</v>
      </c>
      <c r="BN200" s="6"/>
      <c r="BO200" s="56"/>
      <c r="BP200" s="6">
        <f>IF(Bh="nein",ABS(BP196),ABS(BQ196))</f>
        <v>0</v>
      </c>
      <c r="BQ200" s="6"/>
      <c r="BR200" s="56"/>
      <c r="BS200" s="6">
        <f>IF(Bh="nein",ABS(BS196),ABS(BT196))</f>
        <v>0</v>
      </c>
      <c r="BT200" s="6"/>
      <c r="BU200" s="56"/>
      <c r="BV200" s="6">
        <f>IF(Bh="nein",ABS(BV196),ABS(BW196))</f>
        <v>0</v>
      </c>
      <c r="BW200" s="6"/>
      <c r="BX200" s="56"/>
      <c r="BY200" s="6">
        <f>IF(Bh="nein",ABS(BY196),ABS(BZ196))</f>
        <v>0</v>
      </c>
      <c r="BZ200" s="6"/>
      <c r="CA200" s="56"/>
      <c r="CB200" s="6">
        <f>IF(Bh="nein",ABS(CB196),ABS(CC196))</f>
        <v>0</v>
      </c>
      <c r="CC200" s="6"/>
    </row>
    <row r="201" spans="1:81">
      <c r="A201" s="41" t="s">
        <v>225</v>
      </c>
      <c r="B201" s="6" t="str">
        <f>IF(D202="","",IF(ABS(H202)=Bemessung!$C$26,ABS(Daten!H198),IF(ABS(Daten!K202)=Bemessung!$C$26,ABS(Daten!K198),IF(ABS(Daten!N202)=Bemessung!$C$26,ABS(Daten!N198),IF(ABS(Daten!Q202)=Bemessung!$C$26,ABS(Daten!Q198),IF(ABS(Daten!T202)=Bemessung!$C$26,ABS(Daten!T198),IF(ABS(Daten!W202)=Bemessung!$C$26,ABS(Daten!W198),IF(ABS(Daten!Z202)=Bemessung!$C$26,ABS(Daten!Z198),IF(ABS(Daten!AC202)=Bemessung!$C$26,ABS(Daten!AC198),IF(ABS(Daten!AF202)=Bemessung!$C$26,ABS(Daten!AF198),IF(ABS(Daten!AI202)=Bemessung!$C$26,ABS(Daten!AI198),IF(ABS(Daten!AL202)=Bemessung!$C$26,ABS(Daten!AL198),IF(ABS(Daten!AO202)=Bemessung!$C$26,ABS(Daten!AO198),IF(ABS(Daten!AR202)=Bemessung!$C$26,ABS(Daten!AR198),IF(ABS(Daten!AU202)=Bemessung!$C$26,ABS(Daten!AU198),IF(ABS(Daten!AX202)=Bemessung!$C$26,ABS(Daten!AX198),IF(ABS(Daten!BA202)=Bemessung!$C$26,ABS(Daten!BA198),IF(ABS(Daten!BD202)=Bemessung!$C$26,ABS(Daten!BD198),IF(ABS(Daten!BG202)=Bemessung!$C$26,ABS(Daten!BG198),IF(ABS(Daten!BJ202)=Bemessung!$C$26,ABS(Daten!BJ198),IF(ABS(Daten!BM202)=Bemessung!$C$26,ABS(Daten!BM198),IF(ABS(Daten!BP202)=Bemessung!$C$26,ABS(Daten!BP198),IF(ABS(Daten!BS202)=Bemessung!$C$26,ABS(Daten!BS198),IF(ABS(Daten!BV202)=Bemessung!$C$26,ABS(Daten!BV198),IF(ABS(Daten!BY202)=Bemessung!$C$26,ABS(Daten!BY198),IF(ABS(Daten!CB202)=Bemessung!$C$26,ABS(Daten!CB198),""))))))))))))))))))))))))))</f>
        <v/>
      </c>
      <c r="C201" s="28"/>
      <c r="D201" s="3"/>
      <c r="E201" s="6"/>
      <c r="F201" s="57" t="s">
        <v>181</v>
      </c>
      <c r="G201" s="34"/>
      <c r="H201" s="19">
        <f>IF($D196&lt;=nHP,H$82/H_T,0)</f>
        <v>0</v>
      </c>
      <c r="I201" s="26"/>
      <c r="J201" s="34"/>
      <c r="K201" s="19">
        <f>IF($D196&lt;=nHP,K$82/H_T,0)</f>
        <v>0</v>
      </c>
      <c r="L201" s="26"/>
      <c r="M201" s="34"/>
      <c r="N201" s="19">
        <f>IF($D196&lt;=nHP,N$82/H_T,0)</f>
        <v>0</v>
      </c>
      <c r="O201" s="26"/>
      <c r="P201" s="34"/>
      <c r="Q201" s="19">
        <f>IF($D196&lt;=nHP,Q$82/H_T,0)</f>
        <v>0</v>
      </c>
      <c r="R201" s="26"/>
      <c r="S201" s="34"/>
      <c r="T201" s="19">
        <f>IF($D196&lt;=nHP,T$82/H_T,0)</f>
        <v>0</v>
      </c>
      <c r="U201" s="26"/>
      <c r="V201" s="34"/>
      <c r="W201" s="19">
        <f>IF($D196&lt;=nHP,W$82/H_T,0)</f>
        <v>0</v>
      </c>
      <c r="X201" s="26"/>
      <c r="Y201" s="34"/>
      <c r="Z201" s="19">
        <f>IF($D196&lt;=nHP,Z$82/H_T,0)</f>
        <v>0</v>
      </c>
      <c r="AA201" s="26"/>
      <c r="AB201" s="34"/>
      <c r="AC201" s="19">
        <f>IF($D196&lt;=nHP,AC$82/H_T,0)</f>
        <v>0</v>
      </c>
      <c r="AD201" s="26"/>
      <c r="AE201" s="34"/>
      <c r="AF201" s="19">
        <f>IF($D196&lt;=nHP,AF$82/H_T,0)</f>
        <v>0</v>
      </c>
      <c r="AG201" s="26"/>
      <c r="AH201" s="34"/>
      <c r="AI201" s="19">
        <f>IF($D196&lt;=nHP,AI$82/H_T,0)</f>
        <v>0</v>
      </c>
      <c r="AJ201" s="26"/>
      <c r="AK201" s="34"/>
      <c r="AL201" s="19">
        <f>IF($D196&lt;=nHP,AL$82/H_T,0)</f>
        <v>0</v>
      </c>
      <c r="AM201" s="26"/>
      <c r="AN201" s="34"/>
      <c r="AO201" s="19">
        <f>IF($D196&lt;=nHP,AO$82/H_T,0)</f>
        <v>0</v>
      </c>
      <c r="AP201" s="26"/>
      <c r="AQ201" s="34"/>
      <c r="AR201" s="19">
        <f>IF($D196&lt;=nHP,AR$82/H_T,0)</f>
        <v>0</v>
      </c>
      <c r="AS201" s="26"/>
      <c r="AT201" s="34"/>
      <c r="AU201" s="19">
        <f>IF($D196&lt;=nHP,AU$82/H_T,0)</f>
        <v>0</v>
      </c>
      <c r="AV201" s="26"/>
      <c r="AW201" s="34"/>
      <c r="AX201" s="19">
        <f>IF($D196&lt;=nHP,AX$82/H_T,0)</f>
        <v>0</v>
      </c>
      <c r="AY201" s="26"/>
      <c r="AZ201" s="34"/>
      <c r="BA201" s="19">
        <f>IF($D196&lt;=nHP,BA$82/H_T,0)</f>
        <v>0</v>
      </c>
      <c r="BB201" s="26"/>
      <c r="BC201" s="34"/>
      <c r="BD201" s="19">
        <f>IF($D196&lt;=nHP,BD$82/H_T,0)</f>
        <v>0</v>
      </c>
      <c r="BE201" s="26"/>
      <c r="BF201" s="34"/>
      <c r="BG201" s="19">
        <f>IF($D196&lt;=nHP,BG$82/H_T,0)</f>
        <v>0</v>
      </c>
      <c r="BH201" s="26"/>
      <c r="BI201" s="34"/>
      <c r="BJ201" s="19">
        <f>IF($D196&lt;=nHP,BJ$82/H_T,0)</f>
        <v>0</v>
      </c>
      <c r="BK201" s="26"/>
      <c r="BL201" s="34"/>
      <c r="BM201" s="19">
        <f>IF($D196&lt;=nHP,BM$82/H_T,0)</f>
        <v>0</v>
      </c>
      <c r="BN201" s="26"/>
      <c r="BO201" s="34"/>
      <c r="BP201" s="19">
        <f>IF($D196&lt;=nHP,BP$82/H_T,0)</f>
        <v>0</v>
      </c>
      <c r="BQ201" s="26"/>
      <c r="BR201" s="34"/>
      <c r="BS201" s="19">
        <f>IF($D196&lt;=nHP,BS$82/H_T,0)</f>
        <v>0</v>
      </c>
      <c r="BT201" s="26"/>
      <c r="BU201" s="34"/>
      <c r="BV201" s="19">
        <f>IF($D196&lt;=nHP,BV$82/H_T,0)</f>
        <v>0</v>
      </c>
      <c r="BW201" s="26"/>
      <c r="BX201" s="34"/>
      <c r="BY201" s="19">
        <f>IF($D196&lt;=nHP,BY$82/H_T,0)</f>
        <v>0</v>
      </c>
      <c r="BZ201" s="26"/>
      <c r="CA201" s="34"/>
      <c r="CB201" s="19">
        <f>IF($D196&lt;=nHP,CB$82/H_T,0)</f>
        <v>0</v>
      </c>
      <c r="CC201" s="26"/>
    </row>
    <row r="202" spans="1:81">
      <c r="A202" s="41"/>
      <c r="C202" s="28"/>
      <c r="D202" s="58" t="str">
        <f>IF(OR(ABS(H202)=Bemessung!$C$26,ABS(K202)=Bemessung!$C$26,ABS(N202)=Bemessung!$C$26,ABS(Daten!Q202)=Bemessung!$C$26,ABS(Daten!T202)=Bemessung!$C$26,ABS(Daten!W202)=Bemessung!$C$26,ABS(Daten!Z202)=Bemessung!$C$26,ABS(Daten!AC202)=Bemessung!$C$26,ABS(Daten!AF202)=Bemessung!$C$26,ABS(Daten!AI202)=Bemessung!$C$26,ABS(Daten!AL202)=Bemessung!$C$26,ABS(Daten!AO202)=Bemessung!$C$26,ABS(Daten!AR202)=Bemessung!$C$26,ABS(Daten!AU202)=Bemessung!$C$26,ABS(Daten!AX202)=Bemessung!$C$26,ABS(Daten!BA202)=Bemessung!$C$26,ABS(Daten!BD202)=Bemessung!$C$26,ABS(Daten!BG202)=Bemessung!$C$26,ABS(Daten!BJ202)=Bemessung!$C$26,ABS(Daten!BM202)=Bemessung!$C$26,ABS(Daten!BP202)=Bemessung!$C$26,ABS(Daten!BS202)=Bemessung!$C$26,ABS(Daten!BV202)=Bemessung!$C$26,ABS(Daten!BY202)=Bemessung!$C$26,ABS(Daten!CB202)=Bemessung!$C$26),D196,"")</f>
        <v/>
      </c>
      <c r="E202" s="6"/>
      <c r="F202" s="57" t="s">
        <v>182</v>
      </c>
      <c r="G202" s="34"/>
      <c r="H202" s="19">
        <f>IF(H$82&gt;0,SQRT((H197+I199)^2+H198^2),-SQRT((H197+G199)^2+H198^2))</f>
        <v>0</v>
      </c>
      <c r="I202" s="26"/>
      <c r="J202" s="34"/>
      <c r="K202" s="19">
        <f>IF(K$82&gt;0,SQRT((K197+L199)^2+K198^2),-SQRT((K197+J199)^2+K198^2))</f>
        <v>0</v>
      </c>
      <c r="L202" s="26"/>
      <c r="M202" s="34"/>
      <c r="N202" s="19">
        <f>IF(N$82&gt;0,SQRT((N197+O199)^2+N198^2),-SQRT((N197+M199)^2+N198^2))</f>
        <v>0</v>
      </c>
      <c r="O202" s="26"/>
      <c r="P202" s="34"/>
      <c r="Q202" s="19">
        <f>IF(Q$82&gt;0,SQRT((Q197+R199)^2+Q198^2),-SQRT((Q197+P199)^2+Q198^2))</f>
        <v>0</v>
      </c>
      <c r="R202" s="26"/>
      <c r="S202" s="34"/>
      <c r="T202" s="19">
        <f>IF(T$82&gt;0,SQRT((T197+U199)^2+T198^2),-SQRT((T197+S199)^2+T198^2))</f>
        <v>0</v>
      </c>
      <c r="U202" s="26"/>
      <c r="V202" s="34"/>
      <c r="W202" s="19">
        <f>IF(W$82&gt;0,SQRT((W197+X199)^2+W198^2),-SQRT((W197+V199)^2+W198^2))</f>
        <v>0</v>
      </c>
      <c r="X202" s="26"/>
      <c r="Y202" s="34"/>
      <c r="Z202" s="19">
        <f>IF(Z$82&gt;0,SQRT((Z197+AA199)^2+Z198^2),-SQRT((Z197+Y199)^2+Z198^2))</f>
        <v>0</v>
      </c>
      <c r="AA202" s="26"/>
      <c r="AB202" s="34"/>
      <c r="AC202" s="19">
        <f>IF(AC$82&gt;0,SQRT((AC197+AD199)^2+AC198^2),-SQRT((AC197+AB199)^2+AC198^2))</f>
        <v>0</v>
      </c>
      <c r="AD202" s="26"/>
      <c r="AE202" s="34"/>
      <c r="AF202" s="19">
        <f>IF(AF$82&gt;0,SQRT((AF197+AG199)^2+AF198^2),-SQRT((AF197+AE199)^2+AF198^2))</f>
        <v>0</v>
      </c>
      <c r="AG202" s="26"/>
      <c r="AH202" s="34"/>
      <c r="AI202" s="19">
        <f>IF(AI$82&gt;0,SQRT((AI197+AJ199)^2+AI198^2),-SQRT((AI197+AH199)^2+AI198^2))</f>
        <v>0</v>
      </c>
      <c r="AJ202" s="26"/>
      <c r="AK202" s="34"/>
      <c r="AL202" s="19">
        <f>IF(AL$82&gt;0,SQRT((AL197+AM199)^2+AL198^2),-SQRT((AL197+AK199)^2+AL198^2))</f>
        <v>0</v>
      </c>
      <c r="AM202" s="26"/>
      <c r="AN202" s="34"/>
      <c r="AO202" s="19">
        <f>IF(AO$82&gt;0,SQRT((AO197+AP199)^2+AO198^2),-SQRT((AO197+AN199)^2+AO198^2))</f>
        <v>0</v>
      </c>
      <c r="AP202" s="26"/>
      <c r="AQ202" s="34"/>
      <c r="AR202" s="19">
        <f>IF(AR$82&gt;0,SQRT((AR197+AS199)^2+AR198^2),-SQRT((AR197+AQ199)^2+AR198^2))</f>
        <v>0</v>
      </c>
      <c r="AS202" s="26"/>
      <c r="AT202" s="34"/>
      <c r="AU202" s="19">
        <f>IF(AU$82&gt;0,SQRT((AU197+AV199)^2+AU198^2),-SQRT((AU197+AT199)^2+AU198^2))</f>
        <v>0</v>
      </c>
      <c r="AV202" s="26"/>
      <c r="AW202" s="34"/>
      <c r="AX202" s="19">
        <f>IF(AX$82&gt;0,SQRT((AX197+AY199)^2+AX198^2),-SQRT((AX197+AW199)^2+AX198^2))</f>
        <v>0</v>
      </c>
      <c r="AY202" s="26"/>
      <c r="AZ202" s="34"/>
      <c r="BA202" s="19">
        <f>IF(BA$82&gt;0,SQRT((BA197+BB199)^2+BA198^2),-SQRT((BA197+AZ199)^2+BA198^2))</f>
        <v>0</v>
      </c>
      <c r="BB202" s="26"/>
      <c r="BC202" s="34"/>
      <c r="BD202" s="19">
        <f>IF(BD$82&gt;0,SQRT((BD197+BE199)^2+BD198^2),-SQRT((BD197+BC199)^2+BD198^2))</f>
        <v>0</v>
      </c>
      <c r="BE202" s="26"/>
      <c r="BF202" s="34"/>
      <c r="BG202" s="19">
        <f>IF(BG$82&gt;0,SQRT((BG197+BH199)^2+BG198^2),-SQRT((BG197+BF199)^2+BG198^2))</f>
        <v>0</v>
      </c>
      <c r="BH202" s="26"/>
      <c r="BI202" s="34"/>
      <c r="BJ202" s="19">
        <f>IF(BJ$82&gt;0,SQRT((BJ197+BK199)^2+BJ198^2),-SQRT((BJ197+BI199)^2+BJ198^2))</f>
        <v>0</v>
      </c>
      <c r="BK202" s="26"/>
      <c r="BL202" s="34"/>
      <c r="BM202" s="19">
        <f>IF(BM$82&gt;0,SQRT((BM197+BN199)^2+BM198^2),-SQRT((BM197+BL199)^2+BM198^2))</f>
        <v>0</v>
      </c>
      <c r="BN202" s="26"/>
      <c r="BO202" s="34"/>
      <c r="BP202" s="19">
        <f>IF(BP$82&gt;0,SQRT((BP197+BQ199)^2+BP198^2),-SQRT((BP197+BO199)^2+BP198^2))</f>
        <v>0</v>
      </c>
      <c r="BQ202" s="26"/>
      <c r="BR202" s="34"/>
      <c r="BS202" s="19">
        <f>IF(BS$82&gt;0,SQRT((BS197+BT199)^2+BS198^2),-SQRT((BS197+BR199)^2+BS198^2))</f>
        <v>0</v>
      </c>
      <c r="BT202" s="26"/>
      <c r="BU202" s="34"/>
      <c r="BV202" s="19">
        <f>IF(BV$82&gt;0,SQRT((BV197+BW199)^2+BV198^2),-SQRT((BV197+BU199)^2+BV198^2))</f>
        <v>0</v>
      </c>
      <c r="BW202" s="26"/>
      <c r="BX202" s="34"/>
      <c r="BY202" s="19">
        <f>IF(BY$82&gt;0,SQRT((BY197+BZ199)^2+BY198^2),-SQRT((BY197+BX199)^2+BY198^2))</f>
        <v>0</v>
      </c>
      <c r="BZ202" s="26"/>
      <c r="CA202" s="34"/>
      <c r="CB202" s="19">
        <f>IF(CB$82&gt;0,SQRT((CB197+CC199)^2+CB198^2),-SQRT((CB197+CA199)^2+CB198^2))</f>
        <v>0</v>
      </c>
      <c r="CC202" s="26"/>
    </row>
    <row r="203" spans="1:81">
      <c r="A203" s="41" t="s">
        <v>226</v>
      </c>
      <c r="B203" s="6" t="str">
        <f>IF(D203="","",IF(ABS(H203)=Bemessung!$C$26,ABS(Daten!H200),IF(ABS(Daten!K203)=Bemessung!$C$26,ABS(Daten!K200),IF(ABS(Daten!N203)=Bemessung!$C$26,ABS(Daten!N200),IF(ABS(Daten!Q203)=Bemessung!$C$26,ABS(Daten!Q200),IF(ABS(Daten!T203)=Bemessung!$C$26,ABS(Daten!T200),IF(ABS(Daten!W203)=Bemessung!$C$26,ABS(Daten!W200),IF(ABS(Daten!Z203)=Bemessung!$C$26,ABS(Daten!Z200),IF(ABS(Daten!AC203)=Bemessung!$C$26,ABS(Daten!AC200),IF(ABS(Daten!AF203)=Bemessung!$C$26,ABS(Daten!AF200),IF(ABS(Daten!AI203)=Bemessung!$C$26,ABS(Daten!AI200),IF(ABS(Daten!AL203)=Bemessung!$C$26,ABS(Daten!AL200),IF(ABS(Daten!AO203)=Bemessung!$C$26,ABS(Daten!AO200),IF(ABS(Daten!AR203)=Bemessung!$C$26,ABS(Daten!AR200),IF(ABS(Daten!AU203)=Bemessung!$C$26,ABS(Daten!AU200),IF(ABS(Daten!AX203)=Bemessung!$C$26,ABS(Daten!AX200),IF(ABS(Daten!BA203)=Bemessung!$C$26,ABS(Daten!BA200),IF(ABS(Daten!BD203)=Bemessung!$C$26,ABS(Daten!BD200),IF(ABS(Daten!BG203)=Bemessung!$C$26,ABS(Daten!BG200),IF(ABS(Daten!BJ203)=Bemessung!$C$26,ABS(Daten!BJ200),IF(ABS(Daten!BM203)=Bemessung!$C$26,ABS(Daten!BM200),IF(ABS(Daten!BP203)=Bemessung!$C$26,ABS(Daten!BP200),IF(ABS(Daten!BS203)=Bemessung!$C$26,ABS(Daten!BS200),IF(ABS(Daten!BV203)=Bemessung!$C$26,ABS(Daten!BV200),IF(ABS(Daten!BY203)=Bemessung!$C$26,ABS(Daten!BY200),IF(ABS(Daten!CB203)=Bemessung!$C$26,ABS(Daten!CB200),""))))))))))))))))))))))))))</f>
        <v/>
      </c>
      <c r="C203" s="65" t="str">
        <f>IF(D203="","",IF(ABS(H203)=Bemessung!$C$26,1,IF(ABS(Daten!K203)=Bemessung!$C$26,2,IF(ABS(Daten!N203)=Bemessung!$C$26,3,IF(ABS(Daten!Q203)=Bemessung!$C$26,4,IF(ABS(Daten!T203)=Bemessung!$C$26,5,IF(ABS(Daten!W203)=Bemessung!$C$26,6,IF(ABS(Daten!Z203)=Bemessung!$C$26,7,IF(ABS(Daten!AC203)=Bemessung!$C$26,8,IF(ABS(Daten!AF203)=Bemessung!$C$26,9,IF(ABS(Daten!AI203)=Bemessung!$C$26,10,IF(ABS(Daten!AL203)=Bemessung!$C$26,11,IF(ABS(Daten!AO203)=Bemessung!$C$26,12,IF(ABS(Daten!AR203)=Bemessung!$C$26,13,IF(ABS(Daten!AU203)=Bemessung!$C$26,14,IF(ABS(Daten!AX203)=Bemessung!$C$26,15,IF(ABS(Daten!BA203)=Bemessung!$C$26,16,IF(ABS(Daten!BD203)=Bemessung!$C$26,17,IF(ABS(Daten!BG203)=Bemessung!$C$26,18,IF(ABS(Daten!BJ203)=Bemessung!$C$26,19,IF(ABS(Daten!BM203)=Bemessung!$C$26,20,IF(ABS(Daten!BP203)=Bemessung!$C$26,21,IF(ABS(Daten!BS203)=Bemessung!$C$26,22,IF(ABS(Daten!BV203)=Bemessung!$C$26,23,IF(ABS(Daten!BY203)=Bemessung!$C$26,24,IF(ABS(Daten!CB203)=Bemessung!$C$26,25,""))))))))))))))))))))))))))</f>
        <v/>
      </c>
      <c r="D203" s="58" t="str">
        <f>IF(OR(ABS(H203)=Bemessung!$C$26,ABS(K203)=Bemessung!$C$26,ABS(N203)=Bemessung!$C$26,ABS(Daten!Q203)=Bemessung!$C$26,ABS(Daten!T203)=Bemessung!$C$26,ABS(Daten!W203)=Bemessung!$C$26,ABS(Daten!Z203)=Bemessung!$C$26,ABS(Daten!AC203)=Bemessung!$C$26,ABS(Daten!AF203)=Bemessung!$C$26,ABS(Daten!AI203)=Bemessung!$C$26,ABS(Daten!AL203)=Bemessung!$C$26,ABS(Daten!AO203)=Bemessung!$C$26,ABS(Daten!AR203)=Bemessung!$C$26,ABS(Daten!AU203)=Bemessung!$C$26,ABS(Daten!AX203)=Bemessung!$C$26,ABS(Daten!BA203)=Bemessung!$C$26,ABS(Daten!BD203)=Bemessung!$C$26,ABS(Daten!BG203)=Bemessung!$C$26,ABS(Daten!BJ203)=Bemessung!$C$26,ABS(Daten!BM203)=Bemessung!$C$26,ABS(Daten!BP203)=Bemessung!$C$26,ABS(Daten!BS203)=Bemessung!$C$26,ABS(Daten!BV203)=Bemessung!$C$26,ABS(Daten!BY203)=Bemessung!$C$26,ABS(Daten!CB203)=Bemessung!$C$26),D196,"")</f>
        <v/>
      </c>
      <c r="E203" s="6"/>
      <c r="F203" s="57" t="s">
        <v>183</v>
      </c>
      <c r="G203" s="34"/>
      <c r="H203" s="19">
        <f>IF(H$82&gt;0,SQRT((H200+I199)^2+H201^2),-SQRT((H200+G199)^2+H201^2))</f>
        <v>0</v>
      </c>
      <c r="I203" s="26"/>
      <c r="J203" s="34"/>
      <c r="K203" s="19">
        <f>IF(K$82&gt;0,SQRT((K200+L199)^2+K201^2),-SQRT((K200+J199)^2+K201^2))</f>
        <v>0</v>
      </c>
      <c r="L203" s="26"/>
      <c r="M203" s="34"/>
      <c r="N203" s="19">
        <f>IF(N$82&gt;0,SQRT((N200+O199)^2+N201^2),-SQRT((N200+M199)^2+N201^2))</f>
        <v>0</v>
      </c>
      <c r="O203" s="26"/>
      <c r="P203" s="34"/>
      <c r="Q203" s="19">
        <f>IF(Q$82&gt;0,SQRT((Q200+R199)^2+Q201^2),-SQRT((Q200+P199)^2+Q201^2))</f>
        <v>0</v>
      </c>
      <c r="R203" s="26"/>
      <c r="S203" s="34"/>
      <c r="T203" s="19">
        <f>IF(T$82&gt;0,SQRT((T200+U199)^2+T201^2),-SQRT((T200+S199)^2+T201^2))</f>
        <v>0</v>
      </c>
      <c r="U203" s="26"/>
      <c r="V203" s="34"/>
      <c r="W203" s="19">
        <f>IF(W$82&gt;0,SQRT((W200+X199)^2+W201^2),-SQRT((W200+V199)^2+W201^2))</f>
        <v>0</v>
      </c>
      <c r="X203" s="26"/>
      <c r="Y203" s="34"/>
      <c r="Z203" s="19">
        <f>IF(Z$82&gt;0,SQRT((Z200+AA199)^2+Z201^2),-SQRT((Z200+Y199)^2+Z201^2))</f>
        <v>0</v>
      </c>
      <c r="AA203" s="26"/>
      <c r="AB203" s="34"/>
      <c r="AC203" s="19">
        <f>IF(AC$82&gt;0,SQRT((AC200+AD199)^2+AC201^2),-SQRT((AC200+AB199)^2+AC201^2))</f>
        <v>0</v>
      </c>
      <c r="AD203" s="26"/>
      <c r="AE203" s="34"/>
      <c r="AF203" s="19">
        <f>IF(AF$82&gt;0,SQRT((AF200+AG199)^2+AF201^2),-SQRT((AF200+AE199)^2+AF201^2))</f>
        <v>0</v>
      </c>
      <c r="AG203" s="26"/>
      <c r="AH203" s="34"/>
      <c r="AI203" s="19">
        <f>IF(AI$82&gt;0,SQRT((AI200+AJ199)^2+AI201^2),-SQRT((AI200+AH199)^2+AI201^2))</f>
        <v>0</v>
      </c>
      <c r="AJ203" s="26"/>
      <c r="AK203" s="34"/>
      <c r="AL203" s="19">
        <f>IF(AL$82&gt;0,SQRT((AL200+AM199)^2+AL201^2),-SQRT((AL200+AK199)^2+AL201^2))</f>
        <v>0</v>
      </c>
      <c r="AM203" s="26"/>
      <c r="AN203" s="34"/>
      <c r="AO203" s="19">
        <f>IF(AO$82&gt;0,SQRT((AO200+AP199)^2+AO201^2),-SQRT((AO200+AN199)^2+AO201^2))</f>
        <v>0</v>
      </c>
      <c r="AP203" s="26"/>
      <c r="AQ203" s="34"/>
      <c r="AR203" s="19">
        <f>IF(AR$82&gt;0,SQRT((AR200+AS199)^2+AR201^2),-SQRT((AR200+AQ199)^2+AR201^2))</f>
        <v>0</v>
      </c>
      <c r="AS203" s="26"/>
      <c r="AT203" s="34"/>
      <c r="AU203" s="19">
        <f>IF(AU$82&gt;0,SQRT((AU200+AV199)^2+AU201^2),-SQRT((AU200+AT199)^2+AU201^2))</f>
        <v>0</v>
      </c>
      <c r="AV203" s="26"/>
      <c r="AW203" s="34"/>
      <c r="AX203" s="19">
        <f>IF(AX$82&gt;0,SQRT((AX200+AY199)^2+AX201^2),-SQRT((AX200+AW199)^2+AX201^2))</f>
        <v>0</v>
      </c>
      <c r="AY203" s="26"/>
      <c r="AZ203" s="34"/>
      <c r="BA203" s="19">
        <f>IF(BA$82&gt;0,SQRT((BA200+BB199)^2+BA201^2),-SQRT((BA200+AZ199)^2+BA201^2))</f>
        <v>0</v>
      </c>
      <c r="BB203" s="26"/>
      <c r="BC203" s="34"/>
      <c r="BD203" s="19">
        <f>IF(BD$82&gt;0,SQRT((BD200+BE199)^2+BD201^2),-SQRT((BD200+BC199)^2+BD201^2))</f>
        <v>0</v>
      </c>
      <c r="BE203" s="26"/>
      <c r="BF203" s="34"/>
      <c r="BG203" s="19">
        <f>IF(BG$82&gt;0,SQRT((BG200+BH199)^2+BG201^2),-SQRT((BG200+BF199)^2+BG201^2))</f>
        <v>0</v>
      </c>
      <c r="BH203" s="26"/>
      <c r="BI203" s="34"/>
      <c r="BJ203" s="19">
        <f>IF(BJ$82&gt;0,SQRT((BJ200+BK199)^2+BJ201^2),-SQRT((BJ200+BI199)^2+BJ201^2))</f>
        <v>0</v>
      </c>
      <c r="BK203" s="26"/>
      <c r="BL203" s="34"/>
      <c r="BM203" s="19">
        <f>IF(BM$82&gt;0,SQRT((BM200+BN199)^2+BM201^2),-SQRT((BM200+BL199)^2+BM201^2))</f>
        <v>0</v>
      </c>
      <c r="BN203" s="26"/>
      <c r="BO203" s="34"/>
      <c r="BP203" s="19">
        <f>IF(BP$82&gt;0,SQRT((BP200+BQ199)^2+BP201^2),-SQRT((BP200+BO199)^2+BP201^2))</f>
        <v>0</v>
      </c>
      <c r="BQ203" s="26"/>
      <c r="BR203" s="34"/>
      <c r="BS203" s="19">
        <f>IF(BS$82&gt;0,SQRT((BS200+BT199)^2+BS201^2),-SQRT((BS200+BR199)^2+BS201^2))</f>
        <v>0</v>
      </c>
      <c r="BT203" s="26"/>
      <c r="BU203" s="34"/>
      <c r="BV203" s="19">
        <f>IF(BV$82&gt;0,SQRT((BV200+BW199)^2+BV201^2),-SQRT((BV200+BU199)^2+BV201^2))</f>
        <v>0</v>
      </c>
      <c r="BW203" s="26"/>
      <c r="BX203" s="34"/>
      <c r="BY203" s="19">
        <f>IF(BY$82&gt;0,SQRT((BY200+BZ199)^2+BY201^2),-SQRT((BY200+BX199)^2+BY201^2))</f>
        <v>0</v>
      </c>
      <c r="BZ203" s="26"/>
      <c r="CA203" s="34"/>
      <c r="CB203" s="19">
        <f>IF(CB$82&gt;0,SQRT((CB200+CC199)^2+CB201^2),-SQRT((CB200+CA199)^2+CB201^2))</f>
        <v>0</v>
      </c>
      <c r="CC203" s="26"/>
    </row>
    <row r="204" spans="1:81">
      <c r="A204" s="41" t="s">
        <v>227</v>
      </c>
      <c r="B204" s="6" t="str">
        <f>IF(D203="","",IF(ABS(H203)=Bemessung!$C$26,ABS(Daten!H199),IF(ABS(Daten!K203)=Bemessung!$C$26,ABS(Daten!K199),IF(ABS(Daten!N203)=Bemessung!$C$26,ABS(Daten!N199),IF(ABS(Daten!Q203)=Bemessung!$C$26,ABS(Daten!Q199),IF(ABS(Daten!T203)=Bemessung!$C$26,ABS(Daten!T199),IF(ABS(Daten!W203)=Bemessung!$C$26,ABS(Daten!W199),IF(ABS(Daten!Z203)=Bemessung!$C$26,ABS(Daten!Z199),IF(ABS(Daten!AC203)=Bemessung!$C$26,ABS(Daten!AC199),IF(ABS(Daten!AF203)=Bemessung!$C$26,ABS(Daten!AF199),IF(ABS(Daten!AI203)=Bemessung!$C$26,ABS(Daten!AI199),IF(ABS(Daten!AL203)=Bemessung!$C$26,ABS(Daten!AL199),IF(ABS(Daten!AO203)=Bemessung!$C$26,ABS(Daten!AO199),IF(ABS(Daten!AR203)=Bemessung!$C$26,ABS(Daten!AR199),IF(ABS(Daten!AU203)=Bemessung!$C$26,ABS(Daten!AU199),IF(ABS(Daten!AX203)=Bemessung!$C$26,ABS(Daten!AX199),IF(ABS(Daten!BA203)=Bemessung!$C$26,ABS(Daten!BA199),IF(ABS(Daten!BD203)=Bemessung!$C$26,ABS(Daten!BD199),IF(ABS(Daten!BG203)=Bemessung!$C$26,ABS(Daten!BG199),IF(ABS(Daten!BJ203)=Bemessung!$C$26,ABS(Daten!BJ199),IF(ABS(Daten!BM203)=Bemessung!$C$26,ABS(Daten!BM199),IF(ABS(Daten!BP203)=Bemessung!$C$26,ABS(Daten!BP199),IF(ABS(Daten!BS203)=Bemessung!$C$26,ABS(Daten!BS199),IF(ABS(Daten!BV203)=Bemessung!$C$26,ABS(Daten!BV199),IF(ABS(Daten!BY203)=Bemessung!$C$26,ABS(Daten!BY199),IF(ABS(Daten!CB203)=Bemessung!$C$26,ABS(Daten!CB199),""))))))))))))))))))))))))))</f>
        <v/>
      </c>
      <c r="C204" s="28"/>
      <c r="E204" s="3"/>
      <c r="F204" s="58" t="s">
        <v>102</v>
      </c>
      <c r="G204" s="59"/>
      <c r="H204" s="60">
        <f>IF(H$82&gt;0,MAX(H202:H203),MIN(H202:H203))</f>
        <v>0</v>
      </c>
      <c r="I204" s="61"/>
      <c r="J204" s="59"/>
      <c r="K204" s="60">
        <f>IF(K$82&gt;0,MAX(K202:K203),MIN(K202:K203))</f>
        <v>0</v>
      </c>
      <c r="L204" s="61"/>
      <c r="M204" s="59"/>
      <c r="N204" s="60">
        <f>IF(N$82&gt;0,MAX(N202:N203),MIN(N202:N203))</f>
        <v>0</v>
      </c>
      <c r="O204" s="61"/>
      <c r="P204" s="59"/>
      <c r="Q204" s="60">
        <f>IF(Q$82&gt;0,MAX(Q202:Q203),MIN(Q202:Q203))</f>
        <v>0</v>
      </c>
      <c r="R204" s="61"/>
      <c r="S204" s="59"/>
      <c r="T204" s="60">
        <f>IF(T$82&gt;0,MAX(T202:T203),MIN(T202:T203))</f>
        <v>0</v>
      </c>
      <c r="U204" s="61"/>
      <c r="V204" s="59"/>
      <c r="W204" s="60">
        <f>IF(W$82&gt;0,MAX(W202:W203),MIN(W202:W203))</f>
        <v>0</v>
      </c>
      <c r="X204" s="61"/>
      <c r="Y204" s="59"/>
      <c r="Z204" s="60">
        <f>IF(Z$82&gt;0,MAX(Z202:Z203),MIN(Z202:Z203))</f>
        <v>0</v>
      </c>
      <c r="AA204" s="61"/>
      <c r="AB204" s="59"/>
      <c r="AC204" s="60">
        <f>IF(AC$82&gt;0,MAX(AC202:AC203),MIN(AC202:AC203))</f>
        <v>0</v>
      </c>
      <c r="AD204" s="61"/>
      <c r="AE204" s="59"/>
      <c r="AF204" s="60">
        <f>IF(AF$82&gt;0,MAX(AF202:AF203),MIN(AF202:AF203))</f>
        <v>0</v>
      </c>
      <c r="AG204" s="61"/>
      <c r="AH204" s="59"/>
      <c r="AI204" s="60">
        <f>IF(AI$82&gt;0,MAX(AI202:AI203),MIN(AI202:AI203))</f>
        <v>0</v>
      </c>
      <c r="AJ204" s="61"/>
      <c r="AK204" s="59"/>
      <c r="AL204" s="60">
        <f>IF(AL$82&gt;0,MAX(AL202:AL203),MIN(AL202:AL203))</f>
        <v>0</v>
      </c>
      <c r="AM204" s="61"/>
      <c r="AN204" s="59"/>
      <c r="AO204" s="60">
        <f>IF(AO$82&gt;0,MAX(AO202:AO203),MIN(AO202:AO203))</f>
        <v>0</v>
      </c>
      <c r="AP204" s="61"/>
      <c r="AQ204" s="59"/>
      <c r="AR204" s="60">
        <f>IF(AR$82&gt;0,MAX(AR202:AR203),MIN(AR202:AR203))</f>
        <v>0</v>
      </c>
      <c r="AS204" s="61"/>
      <c r="AT204" s="59"/>
      <c r="AU204" s="60">
        <f>IF(AU$82&gt;0,MAX(AU202:AU203),MIN(AU202:AU203))</f>
        <v>0</v>
      </c>
      <c r="AV204" s="61"/>
      <c r="AW204" s="59"/>
      <c r="AX204" s="60">
        <f>IF(AX$82&gt;0,MAX(AX202:AX203),MIN(AX202:AX203))</f>
        <v>0</v>
      </c>
      <c r="AY204" s="61"/>
      <c r="AZ204" s="59"/>
      <c r="BA204" s="60">
        <f>IF(BA$82&gt;0,MAX(BA202:BA203),MIN(BA202:BA203))</f>
        <v>0</v>
      </c>
      <c r="BB204" s="61"/>
      <c r="BC204" s="59"/>
      <c r="BD204" s="60">
        <f>IF(BD$82&gt;0,MAX(BD202:BD203),MIN(BD202:BD203))</f>
        <v>0</v>
      </c>
      <c r="BE204" s="61"/>
      <c r="BF204" s="59"/>
      <c r="BG204" s="60">
        <f>IF(BG$82&gt;0,MAX(BG202:BG203),MIN(BG202:BG203))</f>
        <v>0</v>
      </c>
      <c r="BH204" s="61"/>
      <c r="BI204" s="59"/>
      <c r="BJ204" s="60">
        <f>IF(BJ$82&gt;0,MAX(BJ202:BJ203),MIN(BJ202:BJ203))</f>
        <v>0</v>
      </c>
      <c r="BK204" s="61"/>
      <c r="BL204" s="59"/>
      <c r="BM204" s="60">
        <f>IF(BM$82&gt;0,MAX(BM202:BM203),MIN(BM202:BM203))</f>
        <v>0</v>
      </c>
      <c r="BN204" s="61"/>
      <c r="BO204" s="59"/>
      <c r="BP204" s="60">
        <f>IF(BP$82&gt;0,MAX(BP202:BP203),MIN(BP202:BP203))</f>
        <v>0</v>
      </c>
      <c r="BQ204" s="61"/>
      <c r="BR204" s="59"/>
      <c r="BS204" s="60">
        <f>IF(BS$82&gt;0,MAX(BS202:BS203),MIN(BS202:BS203))</f>
        <v>0</v>
      </c>
      <c r="BT204" s="61"/>
      <c r="BU204" s="59"/>
      <c r="BV204" s="60">
        <f>IF(BV$82&gt;0,MAX(BV202:BV203),MIN(BV202:BV203))</f>
        <v>0</v>
      </c>
      <c r="BW204" s="61"/>
      <c r="BX204" s="59"/>
      <c r="BY204" s="60">
        <f>IF(BY$82&gt;0,MAX(BY202:BY203),MIN(BY202:BY203))</f>
        <v>0</v>
      </c>
      <c r="BZ204" s="61"/>
      <c r="CA204" s="59"/>
      <c r="CB204" s="60">
        <f>IF(CB$82&gt;0,MAX(CB202:CB203),MIN(CB202:CB203))</f>
        <v>0</v>
      </c>
      <c r="CC204" s="61"/>
    </row>
    <row r="205" spans="1:81">
      <c r="A205" s="34" t="s">
        <v>228</v>
      </c>
      <c r="B205" s="19" t="str">
        <f>IF(D203="","",IF(ABS(H203)=Bemessung!$C$26,ABS(Daten!H201),IF(ABS(Daten!K203)=Bemessung!$C$26,ABS(Daten!K201),IF(ABS(Daten!N203)=Bemessung!$C$26,ABS(Daten!N201),IF(ABS(Daten!Q203)=Bemessung!$C$26,ABS(Daten!Q201),IF(ABS(Daten!T203)=Bemessung!$C$26,ABS(Daten!T201),IF(ABS(Daten!W203)=Bemessung!$C$26,ABS(Daten!W201),IF(ABS(Daten!Z203)=Bemessung!$C$26,ABS(Daten!Z201),IF(ABS(Daten!AC203)=Bemessung!$C$26,ABS(Daten!AC201),IF(ABS(Daten!AF203)=Bemessung!$C$26,ABS(Daten!AF201),IF(ABS(Daten!AI203)=Bemessung!$C$26,ABS(Daten!AI201),IF(ABS(Daten!AL203)=Bemessung!$C$26,ABS(Daten!AL201),IF(ABS(Daten!AO203)=Bemessung!$C$26,ABS(Daten!AO201),IF(ABS(Daten!AR203)=Bemessung!$C$26,ABS(Daten!AR201),IF(ABS(Daten!AU203)=Bemessung!$C$26,ABS(Daten!AU201),IF(ABS(Daten!AX203)=Bemessung!$C$26,ABS(Daten!AX201),IF(ABS(Daten!BA203)=Bemessung!$C$26,ABS(Daten!BA201),IF(ABS(Daten!BD203)=Bemessung!$C$26,ABS(Daten!BD201),IF(ABS(Daten!BG203)=Bemessung!$C$26,ABS(Daten!BG201),IF(ABS(Daten!BJ203)=Bemessung!$C$26,ABS(Daten!BJ201),IF(ABS(Daten!BM203)=Bemessung!$C$26,ABS(Daten!BM201),IF(ABS(Daten!BP203)=Bemessung!$C$26,ABS(Daten!BP201),IF(ABS(Daten!BS203)=Bemessung!$C$26,ABS(Daten!BS201),IF(ABS(Daten!BV203)=Bemessung!$C$26,ABS(Daten!BV201),IF(ABS(Daten!BY203)=Bemessung!$C$26,ABS(Daten!BY201),IF(ABS(Daten!CB203)=Bemessung!$C$26,ABS(Daten!CB201),""))))))))))))))))))))))))))</f>
        <v/>
      </c>
      <c r="C205" s="53"/>
      <c r="E205" s="3"/>
      <c r="F205" s="3"/>
      <c r="G205" s="3"/>
      <c r="H205" s="3"/>
      <c r="I205" s="3"/>
      <c r="J205" s="3"/>
      <c r="K205" s="3"/>
      <c r="L205" s="3"/>
      <c r="M205" s="3"/>
      <c r="P205" s="3"/>
      <c r="AP205" s="3"/>
      <c r="AQ205" s="3"/>
      <c r="AR205" s="3"/>
      <c r="AS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</row>
    <row r="206" spans="1:81">
      <c r="E206" s="3"/>
      <c r="F206" s="3" t="s">
        <v>99</v>
      </c>
      <c r="G206" s="3"/>
      <c r="H206" s="6">
        <f>IF($E208=0,0,IF(H$80=0,0,H196))</f>
        <v>0</v>
      </c>
      <c r="I206" s="97">
        <f>IF(H$80=0,0,IF(OR($E208&gt;H_T-LBh_o,$E208&lt;=LBH_u),0,Daten!H206))</f>
        <v>0</v>
      </c>
      <c r="J206" s="3"/>
      <c r="K206" s="6">
        <f>IF($E208=0,0,IF(K$80=0,0,K196))</f>
        <v>0</v>
      </c>
      <c r="L206" s="97">
        <f>IF(K$80=0,0,IF(OR($E208&gt;H_T-LBh_o,$E208&lt;=LBH_u),0,Daten!K206))</f>
        <v>0</v>
      </c>
      <c r="M206" s="3"/>
      <c r="N206" s="6">
        <f>IF($E208=0,0,IF(N$80=0,0,N196))</f>
        <v>0</v>
      </c>
      <c r="O206" s="97">
        <f>IF(N$80=0,0,IF(OR($E208&gt;H_T-LBh_o,$E208&lt;=LBH_u),0,Daten!N206))</f>
        <v>0</v>
      </c>
      <c r="P206" s="3"/>
      <c r="Q206" s="6">
        <f>IF($E208=0,0,IF(Q$80=0,0,Q196))</f>
        <v>0</v>
      </c>
      <c r="R206" s="97">
        <f>IF(Q$80=0,0,IF(OR($E208&gt;H_T-LBh_o,$E208&lt;=LBH_u),0,Daten!Q206))</f>
        <v>0</v>
      </c>
      <c r="T206" s="6">
        <f>IF($E208=0,0,IF(T$80=0,0,T196))</f>
        <v>0</v>
      </c>
      <c r="U206" s="97">
        <f>IF(T$80=0,0,IF(OR($E208&gt;H_T-LBh_o,$E208&lt;=LBH_u),0,Daten!T206))</f>
        <v>0</v>
      </c>
      <c r="W206" s="6">
        <f>IF($E208=0,0,IF(W$80=0,0,W196))</f>
        <v>0</v>
      </c>
      <c r="X206" s="97">
        <f>IF(W$80=0,0,IF(OR($E208&gt;H_T-LBh_o,$E208&lt;=LBH_u),0,Daten!W206))</f>
        <v>0</v>
      </c>
      <c r="Z206" s="6">
        <f>IF($E208=0,0,IF(Z$80=0,0,Z196))</f>
        <v>0</v>
      </c>
      <c r="AA206" s="97">
        <f>IF(Z$80=0,0,IF(OR($E208&gt;H_T-LBh_o,$E208&lt;=LBH_u),0,Daten!Z206))</f>
        <v>0</v>
      </c>
      <c r="AC206" s="6">
        <f>IF($E208=0,0,IF(AC$80=0,0,AC196))</f>
        <v>0</v>
      </c>
      <c r="AD206" s="97">
        <f>IF(AC$80=0,0,IF(OR($E208&gt;H_T-LBh_o,$E208&lt;=LBH_u),0,Daten!AC206))</f>
        <v>0</v>
      </c>
      <c r="AF206" s="6">
        <f>IF($E208=0,0,IF(AF$80=0,0,AF196))</f>
        <v>0</v>
      </c>
      <c r="AG206" s="97">
        <f>IF(AF$80=0,0,IF(OR($E208&gt;H_T-LBh_o,$E208&lt;=LBH_u),0,Daten!AF206))</f>
        <v>0</v>
      </c>
      <c r="AI206" s="6">
        <f>IF($E208=0,0,IF(AI$80=0,0,AI196))</f>
        <v>0</v>
      </c>
      <c r="AJ206" s="97">
        <f>IF(AI$80=0,0,IF(OR($E208&gt;H_T-LBh_o,$E208&lt;=LBH_u),0,Daten!AI206))</f>
        <v>0</v>
      </c>
      <c r="AL206" s="6">
        <f>IF($E208=0,0,IF(AL$80=0,0,AL196))</f>
        <v>0</v>
      </c>
      <c r="AM206" s="97">
        <f>IF(AL$80=0,0,IF(OR($E208&gt;H_T-LBh_o,$E208&lt;=LBH_u),0,Daten!AL206))</f>
        <v>0</v>
      </c>
      <c r="AO206" s="6">
        <f>IF($E208=0,0,IF(AO$80=0,0,AO196))</f>
        <v>0</v>
      </c>
      <c r="AP206" s="97">
        <f>IF(AO$80=0,0,IF(OR($E208&gt;H_T-LBh_o,$E208&lt;=LBH_u),0,Daten!AO206))</f>
        <v>0</v>
      </c>
      <c r="AQ206" s="3"/>
      <c r="AR206" s="6">
        <f>IF($E208=0,0,IF(AR$80=0,0,AR196))</f>
        <v>0</v>
      </c>
      <c r="AS206" s="97">
        <f>IF(AR$80=0,0,IF(OR($E208&gt;H_T-LBh_o,$E208&lt;=LBH_u),0,Daten!AR206))</f>
        <v>0</v>
      </c>
      <c r="AU206" s="6">
        <f>IF($E208=0,0,IF(AU$80=0,0,AU196))</f>
        <v>0</v>
      </c>
      <c r="AV206" s="97">
        <f>IF(AU$80=0,0,IF(OR($E208&gt;H_T-LBh_o,$E208&lt;=LBH_u),0,Daten!AU206))</f>
        <v>0</v>
      </c>
      <c r="AW206" s="3"/>
      <c r="AX206" s="6">
        <f>IF($E208=0,0,IF(AX$80=0,0,AX196))</f>
        <v>0</v>
      </c>
      <c r="AY206" s="97">
        <f>IF(AX$80=0,0,IF(OR($E208&gt;H_T-LBh_o,$E208&lt;=LBH_u),0,Daten!AX206))</f>
        <v>0</v>
      </c>
      <c r="AZ206" s="3"/>
      <c r="BA206" s="6">
        <f>IF($E208=0,0,IF(BA$80=0,0,BA196))</f>
        <v>0</v>
      </c>
      <c r="BB206" s="97">
        <f>IF(BA$80=0,0,IF(OR($E208&gt;H_T-LBh_o,$E208&lt;=LBH_u),0,Daten!BA206))</f>
        <v>0</v>
      </c>
      <c r="BC206" s="3"/>
      <c r="BD206" s="6">
        <f>IF($E208=0,0,IF(BD$80=0,0,BD196))</f>
        <v>0</v>
      </c>
      <c r="BE206" s="97">
        <f>IF(BD$80=0,0,IF(OR($E208&gt;H_T-LBh_o,$E208&lt;=LBH_u),0,Daten!BD206))</f>
        <v>0</v>
      </c>
      <c r="BF206" s="3"/>
      <c r="BG206" s="6">
        <f>IF($E208=0,0,IF(BG$80=0,0,BG196))</f>
        <v>0</v>
      </c>
      <c r="BH206" s="97">
        <f>IF(BG$80=0,0,IF(OR($E208&gt;H_T-LBh_o,$E208&lt;=LBH_u),0,Daten!BG206))</f>
        <v>0</v>
      </c>
      <c r="BI206" s="3"/>
      <c r="BJ206" s="6">
        <f>IF($E208=0,0,IF(BJ$80=0,0,BJ196))</f>
        <v>0</v>
      </c>
      <c r="BK206" s="97">
        <f>IF(BJ$80=0,0,IF(OR($E208&gt;H_T-LBh_o,$E208&lt;=LBH_u),0,Daten!BJ206))</f>
        <v>0</v>
      </c>
      <c r="BL206" s="3"/>
      <c r="BM206" s="6">
        <f>IF($E208=0,0,IF(BM$80=0,0,BM196))</f>
        <v>0</v>
      </c>
      <c r="BN206" s="97">
        <f>IF(BM$80=0,0,IF(OR($E208&gt;H_T-LBh_o,$E208&lt;=LBH_u),0,Daten!BM206))</f>
        <v>0</v>
      </c>
      <c r="BO206" s="3"/>
      <c r="BP206" s="6">
        <f>IF($E208=0,0,IF(BP$80=0,0,BP196))</f>
        <v>0</v>
      </c>
      <c r="BQ206" s="97">
        <f>IF(BP$80=0,0,IF(OR($E208&gt;H_T-LBh_o,$E208&lt;=LBH_u),0,Daten!BP206))</f>
        <v>0</v>
      </c>
      <c r="BR206" s="3"/>
      <c r="BS206" s="6">
        <f>IF($E208=0,0,IF(BS$80=0,0,BS196))</f>
        <v>0</v>
      </c>
      <c r="BT206" s="97">
        <f>IF(BS$80=0,0,IF(OR($E208&gt;H_T-LBh_o,$E208&lt;=LBH_u),0,Daten!BS206))</f>
        <v>0</v>
      </c>
      <c r="BU206" s="3"/>
      <c r="BV206" s="6">
        <f>IF($E208=0,0,IF(BV$80=0,0,BV196))</f>
        <v>0</v>
      </c>
      <c r="BW206" s="97">
        <f>IF(BV$80=0,0,IF(OR($E208&gt;H_T-LBh_o,$E208&lt;=LBH_u),0,Daten!BV206))</f>
        <v>0</v>
      </c>
      <c r="BX206" s="3"/>
      <c r="BY206" s="6">
        <f>IF($E208=0,0,IF(BY$80=0,0,BY196))</f>
        <v>0</v>
      </c>
      <c r="BZ206" s="97">
        <f>IF(BY$80=0,0,IF(OR($E208&gt;H_T-LBh_o,$E208&lt;=LBH_u),0,Daten!BY206))</f>
        <v>0</v>
      </c>
      <c r="CA206" s="3"/>
      <c r="CB206" s="6">
        <f>IF($E208=0,0,IF(CB$80=0,0,CB196))</f>
        <v>0</v>
      </c>
      <c r="CC206" s="97">
        <f>IF(CB$80=0,0,IF(OR($E208&gt;H_T-LBh_o,$E208&lt;=LBH_u),0,Daten!CB206))</f>
        <v>0</v>
      </c>
    </row>
    <row r="207" spans="1:81">
      <c r="A207" s="46" t="str">
        <f>IF(D213=D207,H208,IF(D214=D207,H211,""))</f>
        <v/>
      </c>
      <c r="B207" s="92" t="str">
        <f>IF(AND(D213="",D214=""),"",D207)</f>
        <v/>
      </c>
      <c r="C207" s="92" t="str">
        <f>IF(AND(D213="",D214=""),"",IF(D213=D207,"oben","unten"))</f>
        <v/>
      </c>
      <c r="D207" s="3">
        <v>12</v>
      </c>
      <c r="F207" s="3" t="s">
        <v>100</v>
      </c>
      <c r="G207" s="3"/>
      <c r="H207" s="6">
        <f>IF(H$80=0,0,H206-qd*($E208-$E210)/H_T)</f>
        <v>0</v>
      </c>
      <c r="I207" s="97">
        <f>IF(H$80=0,0,IF(OR($E210&gt;=H_T-LBh_o,$E210&lt;LBH_u),0,Daten!H207))</f>
        <v>0</v>
      </c>
      <c r="J207" s="3"/>
      <c r="K207" s="6">
        <f>IF(K$80=0,0,K206-qd*($E208-$E210)/H_T)</f>
        <v>0</v>
      </c>
      <c r="L207" s="97">
        <f>IF(K$80=0,0,IF(OR($E210&gt;=H_T-LBh_o,$E210&lt;LBH_u),0,Daten!K207))</f>
        <v>0</v>
      </c>
      <c r="M207" s="3"/>
      <c r="N207" s="6">
        <f>IF(N$80=0,0,N206-qd*($E208-$E210)/H_T)</f>
        <v>0</v>
      </c>
      <c r="O207" s="97">
        <f>IF(N$80=0,0,IF(OR($E210&gt;=H_T-LBh_o,$E210&lt;LBH_u),0,Daten!N207))</f>
        <v>0</v>
      </c>
      <c r="P207" s="3"/>
      <c r="Q207" s="6">
        <f>IF(Q$80=0,0,Q206-qd*($E208-$E210)/H_T)</f>
        <v>0</v>
      </c>
      <c r="R207" s="97">
        <f>IF(Q$80=0,0,IF(OR($E210&gt;=H_T-LBh_o,$E210&lt;LBH_u),0,Daten!Q207))</f>
        <v>0</v>
      </c>
      <c r="T207" s="6">
        <f>IF(T$80=0,0,T206-qd*($E208-$E210)/H_T)</f>
        <v>0</v>
      </c>
      <c r="U207" s="97">
        <f>IF(T$80=0,0,IF(OR($E210&gt;=H_T-LBh_o,$E210&lt;LBH_u),0,Daten!T207))</f>
        <v>0</v>
      </c>
      <c r="W207" s="6">
        <f>IF(W$80=0,0,W206-qd*($E208-$E210)/H_T)</f>
        <v>0</v>
      </c>
      <c r="X207" s="97">
        <f>IF(W$80=0,0,IF(OR($E210&gt;=H_T-LBh_o,$E210&lt;LBH_u),0,Daten!W207))</f>
        <v>0</v>
      </c>
      <c r="Z207" s="6">
        <f>IF(Z$80=0,0,Z206-qd*($E208-$E210)/H_T)</f>
        <v>0</v>
      </c>
      <c r="AA207" s="97">
        <f>IF(Z$80=0,0,IF(OR($E210&gt;=H_T-LBh_o,$E210&lt;LBH_u),0,Daten!Z207))</f>
        <v>0</v>
      </c>
      <c r="AC207" s="6">
        <f>IF(AC$80=0,0,AC206-qd*($E208-$E210)/H_T)</f>
        <v>0</v>
      </c>
      <c r="AD207" s="97">
        <f>IF(AC$80=0,0,IF(OR($E210&gt;=H_T-LBh_o,$E210&lt;LBH_u),0,Daten!AC207))</f>
        <v>0</v>
      </c>
      <c r="AF207" s="6">
        <f>IF(AF$80=0,0,AF206-qd*($E208-$E210)/H_T)</f>
        <v>0</v>
      </c>
      <c r="AG207" s="97">
        <f>IF(AF$80=0,0,IF(OR($E210&gt;=H_T-LBh_o,$E210&lt;LBH_u),0,Daten!AF207))</f>
        <v>0</v>
      </c>
      <c r="AI207" s="6">
        <f>IF(AI$80=0,0,AI206-qd*($E208-$E210)/H_T)</f>
        <v>0</v>
      </c>
      <c r="AJ207" s="97">
        <f>IF(AI$80=0,0,IF(OR($E210&gt;=H_T-LBh_o,$E210&lt;LBH_u),0,Daten!AI207))</f>
        <v>0</v>
      </c>
      <c r="AL207" s="6">
        <f>IF(AL$80=0,0,AL206-qd*($E208-$E210)/H_T)</f>
        <v>0</v>
      </c>
      <c r="AM207" s="97">
        <f>IF(AL$80=0,0,IF(OR($E210&gt;=H_T-LBh_o,$E210&lt;LBH_u),0,Daten!AL207))</f>
        <v>0</v>
      </c>
      <c r="AO207" s="6">
        <f>IF(AO$80=0,0,AO206-qd*($E208-$E210)/H_T)</f>
        <v>0</v>
      </c>
      <c r="AP207" s="97">
        <f>IF(AO$80=0,0,IF(OR($E210&gt;=H_T-LBh_o,$E210&lt;LBH_u),0,Daten!AO207))</f>
        <v>0</v>
      </c>
      <c r="AQ207" s="3"/>
      <c r="AR207" s="6">
        <f>IF(AR$80=0,0,AR206-qd*($E208-$E210)/H_T)</f>
        <v>0</v>
      </c>
      <c r="AS207" s="97">
        <f>IF(AR$80=0,0,IF(OR($E210&gt;=H_T-LBh_o,$E210&lt;LBH_u),0,Daten!AR207))</f>
        <v>0</v>
      </c>
      <c r="AU207" s="6">
        <f>IF(AU$80=0,0,AU206-qd*($E208-$E210)/H_T)</f>
        <v>0</v>
      </c>
      <c r="AV207" s="97">
        <f>IF(AU$80=0,0,IF(OR($E210&gt;=H_T-LBh_o,$E210&lt;LBH_u),0,Daten!AU207))</f>
        <v>0</v>
      </c>
      <c r="AW207" s="3"/>
      <c r="AX207" s="6">
        <f>IF(AX$80=0,0,AX206-qd*($E208-$E210)/H_T)</f>
        <v>0</v>
      </c>
      <c r="AY207" s="97">
        <f>IF(AX$80=0,0,IF(OR($E210&gt;=H_T-LBh_o,$E210&lt;LBH_u),0,Daten!AX207))</f>
        <v>0</v>
      </c>
      <c r="AZ207" s="3"/>
      <c r="BA207" s="6">
        <f>IF(BA$80=0,0,BA206-qd*($E208-$E210)/H_T)</f>
        <v>0</v>
      </c>
      <c r="BB207" s="97">
        <f>IF(BA$80=0,0,IF(OR($E210&gt;=H_T-LBh_o,$E210&lt;LBH_u),0,Daten!BA207))</f>
        <v>0</v>
      </c>
      <c r="BC207" s="3"/>
      <c r="BD207" s="6">
        <f>IF(BD$80=0,0,BD206-qd*($E208-$E210)/H_T)</f>
        <v>0</v>
      </c>
      <c r="BE207" s="97">
        <f>IF(BD$80=0,0,IF(OR($E210&gt;=H_T-LBh_o,$E210&lt;LBH_u),0,Daten!BD207))</f>
        <v>0</v>
      </c>
      <c r="BF207" s="3"/>
      <c r="BG207" s="6">
        <f>IF(BG$80=0,0,BG206-qd*($E208-$E210)/H_T)</f>
        <v>0</v>
      </c>
      <c r="BH207" s="97">
        <f>IF(BG$80=0,0,IF(OR($E210&gt;=H_T-LBh_o,$E210&lt;LBH_u),0,Daten!BG207))</f>
        <v>0</v>
      </c>
      <c r="BI207" s="3"/>
      <c r="BJ207" s="6">
        <f>IF(BJ$80=0,0,BJ206-qd*($E208-$E210)/H_T)</f>
        <v>0</v>
      </c>
      <c r="BK207" s="97">
        <f>IF(BJ$80=0,0,IF(OR($E210&gt;=H_T-LBh_o,$E210&lt;LBH_u),0,Daten!BJ207))</f>
        <v>0</v>
      </c>
      <c r="BL207" s="3"/>
      <c r="BM207" s="6">
        <f>IF(BM$80=0,0,BM206-qd*($E208-$E210)/H_T)</f>
        <v>0</v>
      </c>
      <c r="BN207" s="97">
        <f>IF(BM$80=0,0,IF(OR($E210&gt;=H_T-LBh_o,$E210&lt;LBH_u),0,Daten!BM207))</f>
        <v>0</v>
      </c>
      <c r="BO207" s="3"/>
      <c r="BP207" s="6">
        <f>IF(BP$80=0,0,BP206-qd*($E208-$E210)/H_T)</f>
        <v>0</v>
      </c>
      <c r="BQ207" s="97">
        <f>IF(BP$80=0,0,IF(OR($E210&gt;=H_T-LBh_o,$E210&lt;LBH_u),0,Daten!BP207))</f>
        <v>0</v>
      </c>
      <c r="BR207" s="3"/>
      <c r="BS207" s="6">
        <f>IF(BS$80=0,0,BS206-qd*($E208-$E210)/H_T)</f>
        <v>0</v>
      </c>
      <c r="BT207" s="97">
        <f>IF(BS$80=0,0,IF(OR($E210&gt;=H_T-LBh_o,$E210&lt;LBH_u),0,Daten!BS207))</f>
        <v>0</v>
      </c>
      <c r="BU207" s="3"/>
      <c r="BV207" s="6">
        <f>IF(BV$80=0,0,BV206-qd*($E208-$E210)/H_T)</f>
        <v>0</v>
      </c>
      <c r="BW207" s="97">
        <f>IF(BV$80=0,0,IF(OR($E210&gt;=H_T-LBh_o,$E210&lt;LBH_u),0,Daten!BV207))</f>
        <v>0</v>
      </c>
      <c r="BX207" s="3"/>
      <c r="BY207" s="6">
        <f>IF(BY$80=0,0,BY206-qd*($E208-$E210)/H_T)</f>
        <v>0</v>
      </c>
      <c r="BZ207" s="97">
        <f>IF(BY$80=0,0,IF(OR($E210&gt;=H_T-LBh_o,$E210&lt;LBH_u),0,Daten!BY207))</f>
        <v>0</v>
      </c>
      <c r="CA207" s="3"/>
      <c r="CB207" s="6">
        <f>IF(CB$80=0,0,CB206-qd*($E208-$E210)/H_T)</f>
        <v>0</v>
      </c>
      <c r="CC207" s="97">
        <f>IF(CB$80=0,0,IF(OR($E210&gt;=H_T-LBh_o,$E210&lt;LBH_u),0,Daten!CB207))</f>
        <v>0</v>
      </c>
    </row>
    <row r="208" spans="1:81">
      <c r="D208" s="3" t="s">
        <v>104</v>
      </c>
      <c r="E208" s="6">
        <f t="shared" ref="E208" si="119">E199</f>
        <v>0</v>
      </c>
      <c r="F208" s="54" t="s">
        <v>178</v>
      </c>
      <c r="G208" s="38"/>
      <c r="H208" s="98">
        <f>IF(Bh="nein",ABS(H206),ABS(I206))</f>
        <v>0</v>
      </c>
      <c r="I208" s="9"/>
      <c r="J208" s="38"/>
      <c r="K208" s="98">
        <f>IF(Bh="nein",ABS(K206),ABS(L206))</f>
        <v>0</v>
      </c>
      <c r="L208" s="9"/>
      <c r="M208" s="38"/>
      <c r="N208" s="98">
        <f>IF(Bh="nein",ABS(N206),ABS(O206))</f>
        <v>0</v>
      </c>
      <c r="O208" s="9"/>
      <c r="P208" s="38"/>
      <c r="Q208" s="98">
        <f>IF(Bh="nein",ABS(Q206),ABS(R206))</f>
        <v>0</v>
      </c>
      <c r="R208" s="9"/>
      <c r="S208" s="38"/>
      <c r="T208" s="98">
        <f>IF(Bh="nein",ABS(T206),ABS(U206))</f>
        <v>0</v>
      </c>
      <c r="U208" s="9"/>
      <c r="V208" s="38"/>
      <c r="W208" s="98">
        <f>IF(Bh="nein",ABS(W206),ABS(X206))</f>
        <v>0</v>
      </c>
      <c r="X208" s="9"/>
      <c r="Y208" s="38"/>
      <c r="Z208" s="98">
        <f>IF(Bh="nein",ABS(Z206),ABS(AA206))</f>
        <v>0</v>
      </c>
      <c r="AA208" s="9"/>
      <c r="AB208" s="38"/>
      <c r="AC208" s="98">
        <f>IF(Bh="nein",ABS(AC206),ABS(AD206))</f>
        <v>0</v>
      </c>
      <c r="AD208" s="9"/>
      <c r="AE208" s="38"/>
      <c r="AF208" s="98">
        <f>IF(Bh="nein",ABS(AF206),ABS(AG206))</f>
        <v>0</v>
      </c>
      <c r="AG208" s="9"/>
      <c r="AH208" s="38"/>
      <c r="AI208" s="98">
        <f>IF(Bh="nein",ABS(AI206),ABS(AJ206))</f>
        <v>0</v>
      </c>
      <c r="AJ208" s="9"/>
      <c r="AK208" s="38"/>
      <c r="AL208" s="98">
        <f>IF(Bh="nein",ABS(AL206),ABS(AM206))</f>
        <v>0</v>
      </c>
      <c r="AM208" s="9"/>
      <c r="AN208" s="38"/>
      <c r="AO208" s="98">
        <f>IF(Bh="nein",ABS(AO206),ABS(AP206))</f>
        <v>0</v>
      </c>
      <c r="AP208" s="9"/>
      <c r="AQ208" s="38"/>
      <c r="AR208" s="98">
        <f>IF(Bh="nein",ABS(AR206),ABS(AS206))</f>
        <v>0</v>
      </c>
      <c r="AS208" s="9"/>
      <c r="AT208" s="38"/>
      <c r="AU208" s="98">
        <f>IF(Bh="nein",ABS(AU206),ABS(AV206))</f>
        <v>0</v>
      </c>
      <c r="AV208" s="9"/>
      <c r="AW208" s="38"/>
      <c r="AX208" s="98">
        <f>IF(Bh="nein",ABS(AX206),ABS(AY206))</f>
        <v>0</v>
      </c>
      <c r="AY208" s="9"/>
      <c r="AZ208" s="38"/>
      <c r="BA208" s="98">
        <f>IF(Bh="nein",ABS(BA206),ABS(BB206))</f>
        <v>0</v>
      </c>
      <c r="BB208" s="9"/>
      <c r="BC208" s="38"/>
      <c r="BD208" s="98">
        <f>IF(Bh="nein",ABS(BD206),ABS(BE206))</f>
        <v>0</v>
      </c>
      <c r="BE208" s="9"/>
      <c r="BF208" s="38"/>
      <c r="BG208" s="98">
        <f>IF(Bh="nein",ABS(BG206),ABS(BH206))</f>
        <v>0</v>
      </c>
      <c r="BH208" s="9"/>
      <c r="BI208" s="38"/>
      <c r="BJ208" s="98">
        <f>IF(Bh="nein",ABS(BJ206),ABS(BK206))</f>
        <v>0</v>
      </c>
      <c r="BK208" s="9"/>
      <c r="BL208" s="38"/>
      <c r="BM208" s="98">
        <f>IF(Bh="nein",ABS(BM206),ABS(BN206))</f>
        <v>0</v>
      </c>
      <c r="BN208" s="9"/>
      <c r="BO208" s="38"/>
      <c r="BP208" s="98">
        <f>IF(Bh="nein",ABS(BP206),ABS(BQ206))</f>
        <v>0</v>
      </c>
      <c r="BQ208" s="9"/>
      <c r="BR208" s="38"/>
      <c r="BS208" s="98">
        <f>IF(Bh="nein",ABS(BS206),ABS(BT206))</f>
        <v>0</v>
      </c>
      <c r="BT208" s="9"/>
      <c r="BU208" s="38"/>
      <c r="BV208" s="98">
        <f>IF(Bh="nein",ABS(BV206),ABS(BW206))</f>
        <v>0</v>
      </c>
      <c r="BW208" s="9"/>
      <c r="BX208" s="38"/>
      <c r="BY208" s="98">
        <f>IF(Bh="nein",ABS(BY206),ABS(BZ206))</f>
        <v>0</v>
      </c>
      <c r="BZ208" s="9"/>
      <c r="CA208" s="38"/>
      <c r="CB208" s="98">
        <f>IF(Bh="nein",ABS(CB206),ABS(CC206))</f>
        <v>0</v>
      </c>
      <c r="CC208" s="9"/>
    </row>
    <row r="209" spans="1:81">
      <c r="A209" s="7"/>
      <c r="B209" s="8"/>
      <c r="C209" s="11" t="s">
        <v>229</v>
      </c>
      <c r="D209" s="3"/>
      <c r="E209" s="6"/>
      <c r="F209" s="55" t="s">
        <v>179</v>
      </c>
      <c r="G209" s="41"/>
      <c r="H209" s="6">
        <f>IF($D207&lt;=nHP,H$82/H_T,0)</f>
        <v>0</v>
      </c>
      <c r="I209" s="3"/>
      <c r="J209" s="41"/>
      <c r="K209" s="6">
        <f>IF($D207&lt;=nHP,K$82/H_T,0)</f>
        <v>0</v>
      </c>
      <c r="L209" s="3"/>
      <c r="M209" s="41"/>
      <c r="N209" s="6">
        <f>IF($D207&lt;=nHP,N$82/H_T,0)</f>
        <v>0</v>
      </c>
      <c r="P209" s="41"/>
      <c r="Q209" s="6">
        <f>IF($D207&lt;=nHP,Q$82/H_T,0)</f>
        <v>0</v>
      </c>
      <c r="S209" s="41"/>
      <c r="T209" s="6">
        <f>IF($D207&lt;=nHP,T$82/H_T,0)</f>
        <v>0</v>
      </c>
      <c r="V209" s="41"/>
      <c r="W209" s="6">
        <f>IF($D207&lt;=nHP,W$82/H_T,0)</f>
        <v>0</v>
      </c>
      <c r="Y209" s="41"/>
      <c r="Z209" s="6">
        <f>IF($D207&lt;=nHP,Z$82/H_T,0)</f>
        <v>0</v>
      </c>
      <c r="AB209" s="41"/>
      <c r="AC209" s="6">
        <f>IF($D207&lt;=nHP,AC$82/H_T,0)</f>
        <v>0</v>
      </c>
      <c r="AE209" s="41"/>
      <c r="AF209" s="6">
        <f>IF($D207&lt;=nHP,AF$82/H_T,0)</f>
        <v>0</v>
      </c>
      <c r="AH209" s="41"/>
      <c r="AI209" s="6">
        <f>IF($D207&lt;=nHP,AI$82/H_T,0)</f>
        <v>0</v>
      </c>
      <c r="AK209" s="41"/>
      <c r="AL209" s="6">
        <f>IF($D207&lt;=nHP,AL$82/H_T,0)</f>
        <v>0</v>
      </c>
      <c r="AN209" s="41"/>
      <c r="AO209" s="6">
        <f>IF($D207&lt;=nHP,AO$82/H_T,0)</f>
        <v>0</v>
      </c>
      <c r="AP209" s="3"/>
      <c r="AQ209" s="41"/>
      <c r="AR209" s="6">
        <f>IF($D207&lt;=nHP,AR$82/H_T,0)</f>
        <v>0</v>
      </c>
      <c r="AS209" s="3"/>
      <c r="AT209" s="41"/>
      <c r="AU209" s="6">
        <f>IF($D207&lt;=nHP,AU$82/H_T,0)</f>
        <v>0</v>
      </c>
      <c r="AW209" s="41"/>
      <c r="AX209" s="6">
        <f>IF($D207&lt;=nHP,AX$82/H_T,0)</f>
        <v>0</v>
      </c>
      <c r="AY209" s="3"/>
      <c r="AZ209" s="41"/>
      <c r="BA209" s="6">
        <f>IF($D207&lt;=nHP,BA$82/H_T,0)</f>
        <v>0</v>
      </c>
      <c r="BB209" s="3"/>
      <c r="BC209" s="41"/>
      <c r="BD209" s="6">
        <f>IF($D207&lt;=nHP,BD$82/H_T,0)</f>
        <v>0</v>
      </c>
      <c r="BE209" s="3"/>
      <c r="BF209" s="41"/>
      <c r="BG209" s="6">
        <f>IF($D207&lt;=nHP,BG$82/H_T,0)</f>
        <v>0</v>
      </c>
      <c r="BH209" s="3"/>
      <c r="BI209" s="41"/>
      <c r="BJ209" s="6">
        <f>IF($D207&lt;=nHP,BJ$82/H_T,0)</f>
        <v>0</v>
      </c>
      <c r="BK209" s="3"/>
      <c r="BL209" s="41"/>
      <c r="BM209" s="6">
        <f>IF($D207&lt;=nHP,BM$82/H_T,0)</f>
        <v>0</v>
      </c>
      <c r="BN209" s="3"/>
      <c r="BO209" s="41"/>
      <c r="BP209" s="6">
        <f>IF($D207&lt;=nHP,BP$82/H_T,0)</f>
        <v>0</v>
      </c>
      <c r="BQ209" s="3"/>
      <c r="BR209" s="41"/>
      <c r="BS209" s="6">
        <f>IF($D207&lt;=nHP,BS$82/H_T,0)</f>
        <v>0</v>
      </c>
      <c r="BT209" s="3"/>
      <c r="BU209" s="41"/>
      <c r="BV209" s="6">
        <f>IF($D207&lt;=nHP,BV$82/H_T,0)</f>
        <v>0</v>
      </c>
      <c r="BW209" s="3"/>
      <c r="BX209" s="41"/>
      <c r="BY209" s="6">
        <f>IF($D207&lt;=nHP,BY$82/H_T,0)</f>
        <v>0</v>
      </c>
      <c r="BZ209" s="3"/>
      <c r="CA209" s="41"/>
      <c r="CB209" s="6">
        <f>IF($D207&lt;=nHP,CB$82/H_T,0)</f>
        <v>0</v>
      </c>
      <c r="CC209" s="3"/>
    </row>
    <row r="210" spans="1:81">
      <c r="A210" s="41" t="s">
        <v>223</v>
      </c>
      <c r="B210" s="6" t="str">
        <f>IF(D213="","",IF(ABS(H213)=Bemessung!$C$26,ABS(Daten!H208),IF(ABS(Daten!K213)=Bemessung!$C$26,ABS(Daten!K208),IF(ABS(Daten!N213)=Bemessung!$C$26,ABS(Daten!N208),IF(ABS(Daten!Q213)=Bemessung!$C$26,ABS(Daten!Q208),IF(ABS(Daten!T213)=Bemessung!$C$26,ABS(Daten!T208),IF(ABS(Daten!W213)=Bemessung!$C$26,ABS(Daten!W208),IF(ABS(Daten!Z213)=Bemessung!$C$26,ABS(Daten!Z208),IF(ABS(Daten!AC213)=Bemessung!$C$26,ABS(Daten!AC208),IF(ABS(Daten!AF213)=Bemessung!$C$26,ABS(Daten!AF208),IF(ABS(Daten!AI213)=Bemessung!$C$26,ABS(Daten!AI208),IF(ABS(Daten!AL213)=Bemessung!$C$26,ABS(Daten!AL208),IF(ABS(Daten!AO213)=Bemessung!$C$26,ABS(Daten!AO208),IF(ABS(Daten!AR213)=Bemessung!$C$26,ABS(Daten!AR208),IF(ABS(Daten!AU213)=Bemessung!$C$26,ABS(Daten!AU208),IF(ABS(Daten!AX213)=Bemessung!$C$26,ABS(Daten!AX208),IF(ABS(Daten!BA213)=Bemessung!$C$26,ABS(Daten!BA208),IF(ABS(Daten!BD213)=Bemessung!$C$26,ABS(Daten!BD208),IF(ABS(Daten!BG213)=Bemessung!$C$26,ABS(Daten!BG208),IF(ABS(Daten!BJ213)=Bemessung!$C$26,ABS(Daten!BJ208),IF(ABS(Daten!BM213)=Bemessung!$C$26,ABS(Daten!BM208),IF(ABS(Daten!BP213)=Bemessung!$C$26,ABS(Daten!BP208),IF(ABS(Daten!BS213)=Bemessung!$C$26,ABS(Daten!BS208),IF(ABS(Daten!BV213)=Bemessung!$C$26,ABS(Daten!BV208),IF(ABS(Daten!BY213)=Bemessung!$C$26,ABS(Daten!BY208),IF(ABS(Daten!CB213)=Bemessung!$C$26,ABS(Daten!CB208),""))))))))))))))))))))))))))</f>
        <v/>
      </c>
      <c r="C210" s="65" t="str">
        <f>IF(D213="","",IF(ABS(H213)=Bemessung!$C$26,1,IF(ABS(Daten!K213)=Bemessung!$C$26,2,IF(ABS(Daten!N213)=Bemessung!$C$26,3,IF(ABS(Daten!Q213)=Bemessung!$C$26,4,IF(ABS(Daten!T213)=Bemessung!$C$26,5,IF(ABS(Daten!W213)=Bemessung!$C$26,6,IF(ABS(Daten!Z213)=Bemessung!$C$26,7,IF(ABS(Daten!AC213)=Bemessung!$C$26,8,IF(ABS(Daten!AF213)=Bemessung!$C$26,9,IF(ABS(Daten!AI213)=Bemessung!$C$26,10,IF(ABS(Daten!AL213)=Bemessung!$C$26,11,IF(ABS(Daten!AO213)=Bemessung!$C$26,12,IF(ABS(Daten!AR213)=Bemessung!$C$26,13,IF(ABS(Daten!AU213)=Bemessung!$C$26,14,IF(ABS(Daten!AX213)=Bemessung!$C$26,15,IF(ABS(Daten!BA213)=Bemessung!$C$26,16,IF(ABS(Daten!BD213)=Bemessung!$C$26,17,IF(ABS(Daten!BG213)=Bemessung!$C$26,18,IF(ABS(Daten!BJ213)=Bemessung!$C$26,19,IF(ABS(Daten!BM213)=Bemessung!$C$26,20,IF(ABS(Daten!BP213)=Bemessung!$C$26,21,IF(ABS(Daten!BS213)=Bemessung!$C$26,22,IF(ABS(Daten!BV213)=Bemessung!$C$26,23,IF(ABS(Daten!BY213)=Bemessung!$C$26,24,IF(ABS(Daten!CB213)=Bemessung!$C$26,25,""))))))))))))))))))))))))))</f>
        <v/>
      </c>
      <c r="D210" s="3" t="s">
        <v>103</v>
      </c>
      <c r="E210" s="6">
        <f>E208-$N$27</f>
        <v>0</v>
      </c>
      <c r="F210" s="55" t="s">
        <v>101</v>
      </c>
      <c r="G210" s="41">
        <v>0</v>
      </c>
      <c r="H210" s="6">
        <f>IF(H$82&gt;0,I210,G210)</f>
        <v>0</v>
      </c>
      <c r="I210" s="6">
        <f>IF(E208=0,0,IF(I$81=L_T,0,4*I$83/H$80))</f>
        <v>0</v>
      </c>
      <c r="J210" s="56">
        <f>IF($E208=0,0,IF(J$81=L_T,0,-(4*J$83/K$80+2*L$83/K$80)))</f>
        <v>0</v>
      </c>
      <c r="K210" s="6">
        <f>IF(K$82&gt;0,L210,J210)</f>
        <v>0</v>
      </c>
      <c r="L210" s="6">
        <f>IF($E208=0,0,IF(L$81=L_T,0,2*J$83/K$80+4*L$83/K$80))</f>
        <v>0</v>
      </c>
      <c r="M210" s="56">
        <f>IF($E208=0,0,IF(M$81=L_T,0,-(4*M$83/N$80+2*O$83/N$80)))</f>
        <v>0</v>
      </c>
      <c r="N210" s="6">
        <f>IF(N$82&gt;0,O210,M210)</f>
        <v>0</v>
      </c>
      <c r="O210" s="6">
        <f>IF($E208=0,0,IF(O$81=L_T,0,2*M$83/N$80+4*O$83/N$80))</f>
        <v>0</v>
      </c>
      <c r="P210" s="56">
        <f>IF($E208=0,0,IF(P$81=L_T,0,-(4*P$83/Q$80+2*R$83/Q$80)))</f>
        <v>0</v>
      </c>
      <c r="Q210" s="6">
        <f>IF(Q$82&gt;0,R210,P210)</f>
        <v>0</v>
      </c>
      <c r="R210" s="6">
        <f>IF($E208=0,0,IF(R$81=L_T,0,2*P$83/Q$80+4*R$83/Q$80))</f>
        <v>0</v>
      </c>
      <c r="S210" s="56">
        <f>IF($E208=0,0,IF(S$81=L_T,0,-(4*S$83/T$80+2*U$83/T$80)))</f>
        <v>0</v>
      </c>
      <c r="T210" s="6">
        <f>IF(T$82&gt;0,U210,S210)</f>
        <v>0</v>
      </c>
      <c r="U210" s="6">
        <f>IF($E208=0,0,IF(U$81=L_T,0,2*S$83/T$80+4*U$83/T$80))</f>
        <v>0</v>
      </c>
      <c r="V210" s="56">
        <f>IF($E208=0,0,IF(V$81=L_T,0,-(4*V$83/W$80+2*X$83/W$80)))</f>
        <v>0</v>
      </c>
      <c r="W210" s="6">
        <f>IF(W$82&gt;0,X210,V210)</f>
        <v>0</v>
      </c>
      <c r="X210" s="6">
        <f>IF($E208=0,0,IF(X$81=L_T,0,2*V$83/W$80+4*X$83/W$80))</f>
        <v>0</v>
      </c>
      <c r="Y210" s="56">
        <f>IF($E208=0,0,IF(Y$81=L_T,0,-(4*Y$83/Z$80+2*AA$83/Z$80)))</f>
        <v>0</v>
      </c>
      <c r="Z210" s="6">
        <f>IF(Z$82&gt;0,AA210,Y210)</f>
        <v>0</v>
      </c>
      <c r="AA210" s="6">
        <f>IF($E208=0,0,IF(AA$81=L_T,0,2*Y$83/Z$80+4*AA$83/Z$80))</f>
        <v>0</v>
      </c>
      <c r="AB210" s="56">
        <f>IF($E208=0,0,IF(AB$81=L_T,0,-(4*AB$83/AC$80+2*AD$83/AC$80)))</f>
        <v>0</v>
      </c>
      <c r="AC210" s="6">
        <f>IF(AC$82&gt;0,AD210,AB210)</f>
        <v>0</v>
      </c>
      <c r="AD210" s="6">
        <f>IF($E208=0,0,IF(AD$81=L_T,0,2*AB$83/AC$80+4*AD$83/AC$80))</f>
        <v>0</v>
      </c>
      <c r="AE210" s="56">
        <f>IF($E208=0,0,IF(AE$81=L_T,0,-(4*AE$83/AF$80+2*AG$83/AF$80)))</f>
        <v>0</v>
      </c>
      <c r="AF210" s="6">
        <f>IF(AF$82&gt;0,AG210,AE210)</f>
        <v>0</v>
      </c>
      <c r="AG210" s="6">
        <f>IF($E208=0,0,IF(AG$81=L_T,0,2*AE$83/AF$80+4*AG$83/AF$80))</f>
        <v>0</v>
      </c>
      <c r="AH210" s="56">
        <f>IF($E208=0,0,IF(AH$81=L_T,0,-(4*AH$83/AI$80+2*AJ$83/AI$80)))</f>
        <v>0</v>
      </c>
      <c r="AI210" s="6">
        <f>IF(AI$82&gt;0,AJ210,AH210)</f>
        <v>0</v>
      </c>
      <c r="AJ210" s="6">
        <f>IF($E208=0,0,IF(AJ$81=L_T,0,2*AH$83/AI$80+4*AJ$83/AI$80))</f>
        <v>0</v>
      </c>
      <c r="AK210" s="56">
        <f>IF($E208=0,0,IF(AK$81=L_T,0,-(4*AK$83/AL$80+2*AM$83/AL$80)))</f>
        <v>0</v>
      </c>
      <c r="AL210" s="6">
        <f>IF(AL$82&gt;0,AM210,AK210)</f>
        <v>0</v>
      </c>
      <c r="AM210" s="6">
        <f>IF($E208=0,0,IF(AM$81=L_T,0,2*AK$83/AL$80+4*AM$83/AL$80))</f>
        <v>0</v>
      </c>
      <c r="AN210" s="56">
        <f>IF($E208=0,0,IF(AN$81=L_T,0,-(4*AN$83/AO$80+2*AP$83/AO$80)))</f>
        <v>0</v>
      </c>
      <c r="AO210" s="6">
        <f>IF(AO$82&gt;0,AP210,AN210)</f>
        <v>0</v>
      </c>
      <c r="AP210" s="6">
        <f>IF($E208=0,0,IF(AP$81=L_T,0,2*AN$83/AO$80+4*AP$83/AO$80))</f>
        <v>0</v>
      </c>
      <c r="AQ210" s="56">
        <f>IF($E208=0,0,IF(AQ$81=L_T,0,-(4*AQ$83/AR$80+2*AS$83/AR$80)))</f>
        <v>0</v>
      </c>
      <c r="AR210" s="6">
        <f>IF(AR$82&gt;0,AS210,AQ210)</f>
        <v>0</v>
      </c>
      <c r="AS210" s="6">
        <f>IF($E208=0,0,IF(AS$81=L_T,0,2*AQ$83/AR$80+4*AS$83/AR$80))</f>
        <v>0</v>
      </c>
      <c r="AT210" s="56">
        <f>IF($E208=0,0,IF(AT$81=L_T,0,-(4*AT$83/AU$80+2*AV$83/AU$80)))</f>
        <v>0</v>
      </c>
      <c r="AU210" s="6">
        <f>IF(AU$82&gt;0,AV210,AT210)</f>
        <v>0</v>
      </c>
      <c r="AV210" s="6">
        <f>IF($E208=0,0,IF(AV$81=L_T,0,2*AT$83/AU$80+4*AV$83/AU$80))</f>
        <v>0</v>
      </c>
      <c r="AW210" s="56">
        <f>IF($E208=0,0,IF(AW$81=L_T,0,-(4*AW$83/AX$80+2*AY$83/AX$80)))</f>
        <v>0</v>
      </c>
      <c r="AX210" s="6">
        <f>IF(AX$82&gt;0,AY210,AW210)</f>
        <v>0</v>
      </c>
      <c r="AY210" s="6">
        <f>IF($E208=0,0,IF(AY$81=L_T,0,2*AW$83/AX$80+4*AY$83/AX$80))</f>
        <v>0</v>
      </c>
      <c r="AZ210" s="56">
        <f>IF($E208=0,0,IF(AZ$81=L_T,0,-(4*AZ$83/BA$80+2*BB$83/BA$80)))</f>
        <v>0</v>
      </c>
      <c r="BA210" s="6">
        <f>IF(BA$82&gt;0,BB210,AZ210)</f>
        <v>0</v>
      </c>
      <c r="BB210" s="6">
        <f>IF($E208=0,0,IF(BB$81=L_T,0,2*AZ$83/BA$80+4*BB$83/BA$80))</f>
        <v>0</v>
      </c>
      <c r="BC210" s="56">
        <f>IF($E208=0,0,IF(BC$81=L_T,0,-(4*BC$83/BD$80+2*BE$83/BD$80)))</f>
        <v>0</v>
      </c>
      <c r="BD210" s="6">
        <f>IF(BD$82&gt;0,BE210,BC210)</f>
        <v>0</v>
      </c>
      <c r="BE210" s="6">
        <f>IF($E208=0,0,IF(BE$81=L_T,0,2*BC$83/BD$80+4*BE$83/BD$80))</f>
        <v>0</v>
      </c>
      <c r="BF210" s="56">
        <f>IF($E208=0,0,IF(BF$81=L_T,0,-(4*BF$83/BG$80+2*BH$83/BG$80)))</f>
        <v>0</v>
      </c>
      <c r="BG210" s="6">
        <f>IF(BG$82&gt;0,BH210,BF210)</f>
        <v>0</v>
      </c>
      <c r="BH210" s="6">
        <f>IF($E208=0,0,IF(BH$81=L_T,0,2*BF$83/BG$80+4*BH$83/BG$80))</f>
        <v>0</v>
      </c>
      <c r="BI210" s="56">
        <f>IF($E208=0,0,IF(BI$81=L_T,0,-(4*BI$83/BJ$80+2*BK$83/BJ$80)))</f>
        <v>0</v>
      </c>
      <c r="BJ210" s="6">
        <f>IF(BJ$82&gt;0,BK210,BI210)</f>
        <v>0</v>
      </c>
      <c r="BK210" s="6">
        <f>IF($E208=0,0,IF(BK$81=L_T,0,2*BI$83/BJ$80+4*BK$83/BJ$80))</f>
        <v>0</v>
      </c>
      <c r="BL210" s="56">
        <f>IF($E208=0,0,IF(BL$81=L_T,0,-(4*BL$83/BM$80+2*BN$83/BM$80)))</f>
        <v>0</v>
      </c>
      <c r="BM210" s="6">
        <f>IF(BM$82&gt;0,BN210,BL210)</f>
        <v>0</v>
      </c>
      <c r="BN210" s="6">
        <f>IF($E208=0,0,IF(BN$81=L_T,0,2*BL$83/BM$80+4*BN$83/BM$80))</f>
        <v>0</v>
      </c>
      <c r="BO210" s="56">
        <f>IF($E208=0,0,IF(BO$81=L_T,0,-(4*BO$83/BP$80+2*BQ$83/BP$80)))</f>
        <v>0</v>
      </c>
      <c r="BP210" s="6">
        <f>IF(BP$82&gt;0,BQ210,BO210)</f>
        <v>0</v>
      </c>
      <c r="BQ210" s="6">
        <f>IF($E208=0,0,IF(BQ$81=L_T,0,2*BO$83/BP$80+4*BQ$83/BP$80))</f>
        <v>0</v>
      </c>
      <c r="BR210" s="56">
        <f>IF($E208=0,0,IF(BR$81=L_T,0,-(4*BR$83/BS$80+2*BT$83/BS$80)))</f>
        <v>0</v>
      </c>
      <c r="BS210" s="6">
        <f>IF(BS$82&gt;0,BT210,BR210)</f>
        <v>0</v>
      </c>
      <c r="BT210" s="6">
        <f>IF($E208=0,0,IF(BT$81=L_T,0,2*BR$83/BS$80+4*BT$83/BS$80))</f>
        <v>0</v>
      </c>
      <c r="BU210" s="56">
        <f>IF($E208=0,0,IF(BU$81=L_T,0,-(4*BU$83/BV$80+2*BW$83/BV$80)))</f>
        <v>0</v>
      </c>
      <c r="BV210" s="6">
        <f>IF(BV$82&gt;0,BW210,BU210)</f>
        <v>0</v>
      </c>
      <c r="BW210" s="6">
        <f>IF($E208=0,0,IF(BW$81=L_T,0,2*BU$83/BV$80+4*BW$83/BV$80))</f>
        <v>0</v>
      </c>
      <c r="BX210" s="56">
        <f>IF($E208=0,0,IF(BX$81=L_T,0,-(4*BX$83/BY$80+2*BZ$83/BY$80)))</f>
        <v>0</v>
      </c>
      <c r="BY210" s="6">
        <f>IF(BY$82&gt;0,BZ210,BX210)</f>
        <v>0</v>
      </c>
      <c r="BZ210" s="6">
        <f>IF($E208=0,0,IF(BZ$81=L_T,0,2*BX$83/BY$80+4*BZ$83/BY$80))</f>
        <v>0</v>
      </c>
      <c r="CA210" s="56">
        <f>IF($E208=0,0,IF(CA$81=L_T,0,-(4*CA$83/CB$80+2*CC$83/CB$80)))</f>
        <v>0</v>
      </c>
      <c r="CB210" s="6">
        <f>IF(CB$82&gt;0,CC210,CA210)</f>
        <v>0</v>
      </c>
      <c r="CC210" s="6">
        <f>IF($E208=0,0,IF(CC$81=L_T,0,2*CA$83/CB$80+4*CC$83/CB$80))</f>
        <v>0</v>
      </c>
    </row>
    <row r="211" spans="1:81">
      <c r="A211" s="41" t="s">
        <v>224</v>
      </c>
      <c r="B211" s="6" t="str">
        <f>IF(D213="","",IF(ABS(H213)=Bemessung!$C$26,ABS(Daten!H210),IF(ABS(Daten!K213)=Bemessung!$C$26,ABS(Daten!K210),IF(ABS(Daten!N213)=Bemessung!$C$26,ABS(Daten!N210),IF(ABS(Daten!Q213)=Bemessung!$C$26,ABS(Daten!Q210),IF(ABS(Daten!T213)=Bemessung!$C$26,ABS(Daten!T210),IF(ABS(Daten!W213)=Bemessung!$C$26,ABS(Daten!W210),IF(ABS(Daten!Z213)=Bemessung!$C$26,ABS(Daten!Z210),IF(ABS(Daten!AC213)=Bemessung!$C$26,ABS(Daten!AC210),IF(ABS(Daten!AF213)=Bemessung!$C$26,ABS(Daten!AF210),IF(ABS(Daten!AI213)=Bemessung!$C$26,ABS(Daten!AI210),IF(ABS(Daten!AL213)=Bemessung!$C$26,ABS(Daten!AL210),IF(ABS(Daten!AO213)=Bemessung!$C$26,ABS(Daten!AO210),IF(ABS(Daten!AR213)=Bemessung!$C$26,ABS(Daten!AR210),IF(ABS(Daten!AU213)=Bemessung!$C$26,ABS(Daten!AU210),IF(ABS(Daten!AX213)=Bemessung!$C$26,ABS(Daten!AX210),IF(ABS(Daten!BA213)=Bemessung!$C$26,ABS(Daten!BA210),IF(ABS(Daten!BD213)=Bemessung!$C$26,ABS(Daten!BD210),IF(ABS(Daten!BG213)=Bemessung!$C$26,ABS(Daten!BG210),IF(ABS(Daten!BJ213)=Bemessung!$C$26,ABS(Daten!BJ210),IF(ABS(Daten!BM213)=Bemessung!$C$26,ABS(Daten!BM210),IF(ABS(Daten!BP213)=Bemessung!$C$26,ABS(Daten!BP210),IF(ABS(Daten!BS213)=Bemessung!$C$26,ABS(Daten!BS210),IF(ABS(Daten!BV213)=Bemessung!$C$26,ABS(Daten!BV210),IF(ABS(Daten!BY213)=Bemessung!$C$26,ABS(Daten!BY210),IF(ABS(Daten!CB213)=Bemessung!$C$26,ABS(Daten!CB210),""))))))))))))))))))))))))))</f>
        <v/>
      </c>
      <c r="C211" s="28"/>
      <c r="D211" s="3"/>
      <c r="E211" s="6"/>
      <c r="F211" s="55" t="s">
        <v>180</v>
      </c>
      <c r="G211" s="41"/>
      <c r="H211" s="6">
        <f>IF(Bh="nein",ABS(H207),ABS(I207))</f>
        <v>0</v>
      </c>
      <c r="I211" s="6"/>
      <c r="J211" s="56"/>
      <c r="K211" s="6">
        <f>IF(Bh="nein",ABS(K207),ABS(L207))</f>
        <v>0</v>
      </c>
      <c r="L211" s="6"/>
      <c r="M211" s="56"/>
      <c r="N211" s="6">
        <f>IF(Bh="nein",ABS(N207),ABS(O207))</f>
        <v>0</v>
      </c>
      <c r="O211" s="6"/>
      <c r="P211" s="56"/>
      <c r="Q211" s="6">
        <f>IF(Bh="nein",ABS(Q207),ABS(R207))</f>
        <v>0</v>
      </c>
      <c r="R211" s="6"/>
      <c r="S211" s="56"/>
      <c r="T211" s="6">
        <f>IF(Bh="nein",ABS(T207),ABS(U207))</f>
        <v>0</v>
      </c>
      <c r="U211" s="6"/>
      <c r="V211" s="56"/>
      <c r="W211" s="6">
        <f>IF(Bh="nein",ABS(W207),ABS(X207))</f>
        <v>0</v>
      </c>
      <c r="X211" s="6"/>
      <c r="Y211" s="56"/>
      <c r="Z211" s="6">
        <f>IF(Bh="nein",ABS(Z207),ABS(AA207))</f>
        <v>0</v>
      </c>
      <c r="AA211" s="6"/>
      <c r="AB211" s="56"/>
      <c r="AC211" s="6">
        <f>IF(Bh="nein",ABS(AC207),ABS(AD207))</f>
        <v>0</v>
      </c>
      <c r="AD211" s="6"/>
      <c r="AE211" s="56"/>
      <c r="AF211" s="6">
        <f>IF(Bh="nein",ABS(AF207),ABS(AG207))</f>
        <v>0</v>
      </c>
      <c r="AG211" s="6"/>
      <c r="AH211" s="56"/>
      <c r="AI211" s="6">
        <f>IF(Bh="nein",ABS(AI207),ABS(AJ207))</f>
        <v>0</v>
      </c>
      <c r="AJ211" s="6"/>
      <c r="AK211" s="56"/>
      <c r="AL211" s="6">
        <f>IF(Bh="nein",ABS(AL207),ABS(AM207))</f>
        <v>0</v>
      </c>
      <c r="AM211" s="6"/>
      <c r="AN211" s="56"/>
      <c r="AO211" s="6">
        <f>IF(Bh="nein",ABS(AO207),ABS(AP207))</f>
        <v>0</v>
      </c>
      <c r="AP211" s="6"/>
      <c r="AQ211" s="56"/>
      <c r="AR211" s="6">
        <f>IF(Bh="nein",ABS(AR207),ABS(AS207))</f>
        <v>0</v>
      </c>
      <c r="AS211" s="6"/>
      <c r="AT211" s="56"/>
      <c r="AU211" s="6">
        <f>IF(Bh="nein",ABS(AU207),ABS(AV207))</f>
        <v>0</v>
      </c>
      <c r="AV211" s="6"/>
      <c r="AW211" s="56"/>
      <c r="AX211" s="6">
        <f>IF(Bh="nein",ABS(AX207),ABS(AY207))</f>
        <v>0</v>
      </c>
      <c r="AY211" s="6"/>
      <c r="AZ211" s="56"/>
      <c r="BA211" s="6">
        <f>IF(Bh="nein",ABS(BA207),ABS(BB207))</f>
        <v>0</v>
      </c>
      <c r="BB211" s="6"/>
      <c r="BC211" s="56"/>
      <c r="BD211" s="6">
        <f>IF(Bh="nein",ABS(BD207),ABS(BE207))</f>
        <v>0</v>
      </c>
      <c r="BE211" s="6"/>
      <c r="BF211" s="56"/>
      <c r="BG211" s="6">
        <f>IF(Bh="nein",ABS(BG207),ABS(BH207))</f>
        <v>0</v>
      </c>
      <c r="BH211" s="6"/>
      <c r="BI211" s="56"/>
      <c r="BJ211" s="6">
        <f>IF(Bh="nein",ABS(BJ207),ABS(BK207))</f>
        <v>0</v>
      </c>
      <c r="BK211" s="6"/>
      <c r="BL211" s="56"/>
      <c r="BM211" s="6">
        <f>IF(Bh="nein",ABS(BM207),ABS(BN207))</f>
        <v>0</v>
      </c>
      <c r="BN211" s="6"/>
      <c r="BO211" s="56"/>
      <c r="BP211" s="6">
        <f>IF(Bh="nein",ABS(BP207),ABS(BQ207))</f>
        <v>0</v>
      </c>
      <c r="BQ211" s="6"/>
      <c r="BR211" s="56"/>
      <c r="BS211" s="6">
        <f>IF(Bh="nein",ABS(BS207),ABS(BT207))</f>
        <v>0</v>
      </c>
      <c r="BT211" s="6"/>
      <c r="BU211" s="56"/>
      <c r="BV211" s="6">
        <f>IF(Bh="nein",ABS(BV207),ABS(BW207))</f>
        <v>0</v>
      </c>
      <c r="BW211" s="6"/>
      <c r="BX211" s="56"/>
      <c r="BY211" s="6">
        <f>IF(Bh="nein",ABS(BY207),ABS(BZ207))</f>
        <v>0</v>
      </c>
      <c r="BZ211" s="6"/>
      <c r="CA211" s="56"/>
      <c r="CB211" s="6">
        <f>IF(Bh="nein",ABS(CB207),ABS(CC207))</f>
        <v>0</v>
      </c>
      <c r="CC211" s="6"/>
    </row>
    <row r="212" spans="1:81">
      <c r="A212" s="41" t="s">
        <v>225</v>
      </c>
      <c r="B212" s="6" t="str">
        <f>IF(D213="","",IF(ABS(H213)=Bemessung!$C$26,ABS(Daten!H209),IF(ABS(Daten!K213)=Bemessung!$C$26,ABS(Daten!K209),IF(ABS(Daten!N213)=Bemessung!$C$26,ABS(Daten!N209),IF(ABS(Daten!Q213)=Bemessung!$C$26,ABS(Daten!Q209),IF(ABS(Daten!T213)=Bemessung!$C$26,ABS(Daten!T209),IF(ABS(Daten!W213)=Bemessung!$C$26,ABS(Daten!W209),IF(ABS(Daten!Z213)=Bemessung!$C$26,ABS(Daten!Z209),IF(ABS(Daten!AC213)=Bemessung!$C$26,ABS(Daten!AC209),IF(ABS(Daten!AF213)=Bemessung!$C$26,ABS(Daten!AF209),IF(ABS(Daten!AI213)=Bemessung!$C$26,ABS(Daten!AI209),IF(ABS(Daten!AL213)=Bemessung!$C$26,ABS(Daten!AL209),IF(ABS(Daten!AO213)=Bemessung!$C$26,ABS(Daten!AO209),IF(ABS(Daten!AR213)=Bemessung!$C$26,ABS(Daten!AR209),IF(ABS(Daten!AU213)=Bemessung!$C$26,ABS(Daten!AU209),IF(ABS(Daten!AX213)=Bemessung!$C$26,ABS(Daten!AX209),IF(ABS(Daten!BA213)=Bemessung!$C$26,ABS(Daten!BA209),IF(ABS(Daten!BD213)=Bemessung!$C$26,ABS(Daten!BD209),IF(ABS(Daten!BG213)=Bemessung!$C$26,ABS(Daten!BG209),IF(ABS(Daten!BJ213)=Bemessung!$C$26,ABS(Daten!BJ209),IF(ABS(Daten!BM213)=Bemessung!$C$26,ABS(Daten!BM209),IF(ABS(Daten!BP213)=Bemessung!$C$26,ABS(Daten!BP209),IF(ABS(Daten!BS213)=Bemessung!$C$26,ABS(Daten!BS209),IF(ABS(Daten!BV213)=Bemessung!$C$26,ABS(Daten!BV209),IF(ABS(Daten!BY213)=Bemessung!$C$26,ABS(Daten!BY209),IF(ABS(Daten!CB213)=Bemessung!$C$26,ABS(Daten!CB209),""))))))))))))))))))))))))))</f>
        <v/>
      </c>
      <c r="C212" s="28"/>
      <c r="D212" s="3"/>
      <c r="E212" s="6"/>
      <c r="F212" s="57" t="s">
        <v>181</v>
      </c>
      <c r="G212" s="34"/>
      <c r="H212" s="19">
        <f>IF($D207&lt;=nHP,H$82/H_T,0)</f>
        <v>0</v>
      </c>
      <c r="I212" s="26"/>
      <c r="J212" s="34"/>
      <c r="K212" s="19">
        <f>IF($D207&lt;=nHP,K$82/H_T,0)</f>
        <v>0</v>
      </c>
      <c r="L212" s="26"/>
      <c r="M212" s="34"/>
      <c r="N212" s="19">
        <f>IF($D207&lt;=nHP,N$82/H_T,0)</f>
        <v>0</v>
      </c>
      <c r="O212" s="26"/>
      <c r="P212" s="34"/>
      <c r="Q212" s="19">
        <f>IF($D207&lt;=nHP,Q$82/H_T,0)</f>
        <v>0</v>
      </c>
      <c r="R212" s="26"/>
      <c r="S212" s="34"/>
      <c r="T212" s="19">
        <f>IF($D207&lt;=nHP,T$82/H_T,0)</f>
        <v>0</v>
      </c>
      <c r="U212" s="26"/>
      <c r="V212" s="34"/>
      <c r="W212" s="19">
        <f>IF($D207&lt;=nHP,W$82/H_T,0)</f>
        <v>0</v>
      </c>
      <c r="X212" s="26"/>
      <c r="Y212" s="34"/>
      <c r="Z212" s="19">
        <f>IF($D207&lt;=nHP,Z$82/H_T,0)</f>
        <v>0</v>
      </c>
      <c r="AA212" s="26"/>
      <c r="AB212" s="34"/>
      <c r="AC212" s="19">
        <f>IF($D207&lt;=nHP,AC$82/H_T,0)</f>
        <v>0</v>
      </c>
      <c r="AD212" s="26"/>
      <c r="AE212" s="34"/>
      <c r="AF212" s="19">
        <f>IF($D207&lt;=nHP,AF$82/H_T,0)</f>
        <v>0</v>
      </c>
      <c r="AG212" s="26"/>
      <c r="AH212" s="34"/>
      <c r="AI212" s="19">
        <f>IF($D207&lt;=nHP,AI$82/H_T,0)</f>
        <v>0</v>
      </c>
      <c r="AJ212" s="26"/>
      <c r="AK212" s="34"/>
      <c r="AL212" s="19">
        <f>IF($D207&lt;=nHP,AL$82/H_T,0)</f>
        <v>0</v>
      </c>
      <c r="AM212" s="26"/>
      <c r="AN212" s="34"/>
      <c r="AO212" s="19">
        <f>IF($D207&lt;=nHP,AO$82/H_T,0)</f>
        <v>0</v>
      </c>
      <c r="AP212" s="26"/>
      <c r="AQ212" s="34"/>
      <c r="AR212" s="19">
        <f>IF($D207&lt;=nHP,AR$82/H_T,0)</f>
        <v>0</v>
      </c>
      <c r="AS212" s="26"/>
      <c r="AT212" s="34"/>
      <c r="AU212" s="19">
        <f>IF($D207&lt;=nHP,AU$82/H_T,0)</f>
        <v>0</v>
      </c>
      <c r="AV212" s="26"/>
      <c r="AW212" s="34"/>
      <c r="AX212" s="19">
        <f>IF($D207&lt;=nHP,AX$82/H_T,0)</f>
        <v>0</v>
      </c>
      <c r="AY212" s="26"/>
      <c r="AZ212" s="34"/>
      <c r="BA212" s="19">
        <f>IF($D207&lt;=nHP,BA$82/H_T,0)</f>
        <v>0</v>
      </c>
      <c r="BB212" s="26"/>
      <c r="BC212" s="34"/>
      <c r="BD212" s="19">
        <f>IF($D207&lt;=nHP,BD$82/H_T,0)</f>
        <v>0</v>
      </c>
      <c r="BE212" s="26"/>
      <c r="BF212" s="34"/>
      <c r="BG212" s="19">
        <f>IF($D207&lt;=nHP,BG$82/H_T,0)</f>
        <v>0</v>
      </c>
      <c r="BH212" s="26"/>
      <c r="BI212" s="34"/>
      <c r="BJ212" s="19">
        <f>IF($D207&lt;=nHP,BJ$82/H_T,0)</f>
        <v>0</v>
      </c>
      <c r="BK212" s="26"/>
      <c r="BL212" s="34"/>
      <c r="BM212" s="19">
        <f>IF($D207&lt;=nHP,BM$82/H_T,0)</f>
        <v>0</v>
      </c>
      <c r="BN212" s="26"/>
      <c r="BO212" s="34"/>
      <c r="BP212" s="19">
        <f>IF($D207&lt;=nHP,BP$82/H_T,0)</f>
        <v>0</v>
      </c>
      <c r="BQ212" s="26"/>
      <c r="BR212" s="34"/>
      <c r="BS212" s="19">
        <f>IF($D207&lt;=nHP,BS$82/H_T,0)</f>
        <v>0</v>
      </c>
      <c r="BT212" s="26"/>
      <c r="BU212" s="34"/>
      <c r="BV212" s="19">
        <f>IF($D207&lt;=nHP,BV$82/H_T,0)</f>
        <v>0</v>
      </c>
      <c r="BW212" s="26"/>
      <c r="BX212" s="34"/>
      <c r="BY212" s="19">
        <f>IF($D207&lt;=nHP,BY$82/H_T,0)</f>
        <v>0</v>
      </c>
      <c r="BZ212" s="26"/>
      <c r="CA212" s="34"/>
      <c r="CB212" s="19">
        <f>IF($D207&lt;=nHP,CB$82/H_T,0)</f>
        <v>0</v>
      </c>
      <c r="CC212" s="26"/>
    </row>
    <row r="213" spans="1:81">
      <c r="A213" s="41"/>
      <c r="C213" s="28"/>
      <c r="D213" s="58" t="str">
        <f>IF(OR(ABS(H213)=Bemessung!$C$26,ABS(K213)=Bemessung!$C$26,ABS(N213)=Bemessung!$C$26,ABS(Daten!Q213)=Bemessung!$C$26,ABS(Daten!T213)=Bemessung!$C$26,ABS(Daten!W213)=Bemessung!$C$26,ABS(Daten!Z213)=Bemessung!$C$26,ABS(Daten!AC213)=Bemessung!$C$26,ABS(Daten!AF213)=Bemessung!$C$26,ABS(Daten!AI213)=Bemessung!$C$26,ABS(Daten!AL213)=Bemessung!$C$26,ABS(Daten!AO213)=Bemessung!$C$26,ABS(Daten!AR213)=Bemessung!$C$26,ABS(Daten!AU213)=Bemessung!$C$26,ABS(Daten!AX213)=Bemessung!$C$26,ABS(Daten!BA213)=Bemessung!$C$26,ABS(Daten!BD213)=Bemessung!$C$26,ABS(Daten!BG213)=Bemessung!$C$26,ABS(Daten!BJ213)=Bemessung!$C$26,ABS(Daten!BM213)=Bemessung!$C$26,ABS(Daten!BP213)=Bemessung!$C$26,ABS(Daten!BS213)=Bemessung!$C$26,ABS(Daten!BV213)=Bemessung!$C$26,ABS(Daten!BY213)=Bemessung!$C$26,ABS(Daten!CB213)=Bemessung!$C$26),D207,"")</f>
        <v/>
      </c>
      <c r="E213" s="6"/>
      <c r="F213" s="57" t="s">
        <v>182</v>
      </c>
      <c r="G213" s="34"/>
      <c r="H213" s="19">
        <f>IF(H$82&gt;0,SQRT((H208+I210)^2+H209^2),-SQRT((H208+G210)^2+H209^2))</f>
        <v>0</v>
      </c>
      <c r="I213" s="26"/>
      <c r="J213" s="34"/>
      <c r="K213" s="19">
        <f>IF(K$82&gt;0,SQRT((K208+L210)^2+K209^2),-SQRT((K208+J210)^2+K209^2))</f>
        <v>0</v>
      </c>
      <c r="L213" s="26"/>
      <c r="M213" s="34"/>
      <c r="N213" s="19">
        <f>IF(N$82&gt;0,SQRT((N208+O210)^2+N209^2),-SQRT((N208+M210)^2+N209^2))</f>
        <v>0</v>
      </c>
      <c r="O213" s="26"/>
      <c r="P213" s="34"/>
      <c r="Q213" s="19">
        <f>IF(Q$82&gt;0,SQRT((Q208+R210)^2+Q209^2),-SQRT((Q208+P210)^2+Q209^2))</f>
        <v>0</v>
      </c>
      <c r="R213" s="26"/>
      <c r="S213" s="34"/>
      <c r="T213" s="19">
        <f>IF(T$82&gt;0,SQRT((T208+U210)^2+T209^2),-SQRT((T208+S210)^2+T209^2))</f>
        <v>0</v>
      </c>
      <c r="U213" s="26"/>
      <c r="V213" s="34"/>
      <c r="W213" s="19">
        <f>IF(W$82&gt;0,SQRT((W208+X210)^2+W209^2),-SQRT((W208+V210)^2+W209^2))</f>
        <v>0</v>
      </c>
      <c r="X213" s="26"/>
      <c r="Y213" s="34"/>
      <c r="Z213" s="19">
        <f>IF(Z$82&gt;0,SQRT((Z208+AA210)^2+Z209^2),-SQRT((Z208+Y210)^2+Z209^2))</f>
        <v>0</v>
      </c>
      <c r="AA213" s="26"/>
      <c r="AB213" s="34"/>
      <c r="AC213" s="19">
        <f>IF(AC$82&gt;0,SQRT((AC208+AD210)^2+AC209^2),-SQRT((AC208+AB210)^2+AC209^2))</f>
        <v>0</v>
      </c>
      <c r="AD213" s="26"/>
      <c r="AE213" s="34"/>
      <c r="AF213" s="19">
        <f>IF(AF$82&gt;0,SQRT((AF208+AG210)^2+AF209^2),-SQRT((AF208+AE210)^2+AF209^2))</f>
        <v>0</v>
      </c>
      <c r="AG213" s="26"/>
      <c r="AH213" s="34"/>
      <c r="AI213" s="19">
        <f>IF(AI$82&gt;0,SQRT((AI208+AJ210)^2+AI209^2),-SQRT((AI208+AH210)^2+AI209^2))</f>
        <v>0</v>
      </c>
      <c r="AJ213" s="26"/>
      <c r="AK213" s="34"/>
      <c r="AL213" s="19">
        <f>IF(AL$82&gt;0,SQRT((AL208+AM210)^2+AL209^2),-SQRT((AL208+AK210)^2+AL209^2))</f>
        <v>0</v>
      </c>
      <c r="AM213" s="26"/>
      <c r="AN213" s="34"/>
      <c r="AO213" s="19">
        <f>IF(AO$82&gt;0,SQRT((AO208+AP210)^2+AO209^2),-SQRT((AO208+AN210)^2+AO209^2))</f>
        <v>0</v>
      </c>
      <c r="AP213" s="26"/>
      <c r="AQ213" s="34"/>
      <c r="AR213" s="19">
        <f>IF(AR$82&gt;0,SQRT((AR208+AS210)^2+AR209^2),-SQRT((AR208+AQ210)^2+AR209^2))</f>
        <v>0</v>
      </c>
      <c r="AS213" s="26"/>
      <c r="AT213" s="34"/>
      <c r="AU213" s="19">
        <f>IF(AU$82&gt;0,SQRT((AU208+AV210)^2+AU209^2),-SQRT((AU208+AT210)^2+AU209^2))</f>
        <v>0</v>
      </c>
      <c r="AV213" s="26"/>
      <c r="AW213" s="34"/>
      <c r="AX213" s="19">
        <f>IF(AX$82&gt;0,SQRT((AX208+AY210)^2+AX209^2),-SQRT((AX208+AW210)^2+AX209^2))</f>
        <v>0</v>
      </c>
      <c r="AY213" s="26"/>
      <c r="AZ213" s="34"/>
      <c r="BA213" s="19">
        <f>IF(BA$82&gt;0,SQRT((BA208+BB210)^2+BA209^2),-SQRT((BA208+AZ210)^2+BA209^2))</f>
        <v>0</v>
      </c>
      <c r="BB213" s="26"/>
      <c r="BC213" s="34"/>
      <c r="BD213" s="19">
        <f>IF(BD$82&gt;0,SQRT((BD208+BE210)^2+BD209^2),-SQRT((BD208+BC210)^2+BD209^2))</f>
        <v>0</v>
      </c>
      <c r="BE213" s="26"/>
      <c r="BF213" s="34"/>
      <c r="BG213" s="19">
        <f>IF(BG$82&gt;0,SQRT((BG208+BH210)^2+BG209^2),-SQRT((BG208+BF210)^2+BG209^2))</f>
        <v>0</v>
      </c>
      <c r="BH213" s="26"/>
      <c r="BI213" s="34"/>
      <c r="BJ213" s="19">
        <f>IF(BJ$82&gt;0,SQRT((BJ208+BK210)^2+BJ209^2),-SQRT((BJ208+BI210)^2+BJ209^2))</f>
        <v>0</v>
      </c>
      <c r="BK213" s="26"/>
      <c r="BL213" s="34"/>
      <c r="BM213" s="19">
        <f>IF(BM$82&gt;0,SQRT((BM208+BN210)^2+BM209^2),-SQRT((BM208+BL210)^2+BM209^2))</f>
        <v>0</v>
      </c>
      <c r="BN213" s="26"/>
      <c r="BO213" s="34"/>
      <c r="BP213" s="19">
        <f>IF(BP$82&gt;0,SQRT((BP208+BQ210)^2+BP209^2),-SQRT((BP208+BO210)^2+BP209^2))</f>
        <v>0</v>
      </c>
      <c r="BQ213" s="26"/>
      <c r="BR213" s="34"/>
      <c r="BS213" s="19">
        <f>IF(BS$82&gt;0,SQRT((BS208+BT210)^2+BS209^2),-SQRT((BS208+BR210)^2+BS209^2))</f>
        <v>0</v>
      </c>
      <c r="BT213" s="26"/>
      <c r="BU213" s="34"/>
      <c r="BV213" s="19">
        <f>IF(BV$82&gt;0,SQRT((BV208+BW210)^2+BV209^2),-SQRT((BV208+BU210)^2+BV209^2))</f>
        <v>0</v>
      </c>
      <c r="BW213" s="26"/>
      <c r="BX213" s="34"/>
      <c r="BY213" s="19">
        <f>IF(BY$82&gt;0,SQRT((BY208+BZ210)^2+BY209^2),-SQRT((BY208+BX210)^2+BY209^2))</f>
        <v>0</v>
      </c>
      <c r="BZ213" s="26"/>
      <c r="CA213" s="34"/>
      <c r="CB213" s="19">
        <f>IF(CB$82&gt;0,SQRT((CB208+CC210)^2+CB209^2),-SQRT((CB208+CA210)^2+CB209^2))</f>
        <v>0</v>
      </c>
      <c r="CC213" s="26"/>
    </row>
    <row r="214" spans="1:81">
      <c r="A214" s="41" t="s">
        <v>226</v>
      </c>
      <c r="B214" s="6" t="str">
        <f>IF(D214="","",IF(ABS(H214)=Bemessung!$C$26,ABS(Daten!H211),IF(ABS(Daten!K214)=Bemessung!$C$26,ABS(Daten!K211),IF(ABS(Daten!N214)=Bemessung!$C$26,ABS(Daten!N211),IF(ABS(Daten!Q214)=Bemessung!$C$26,ABS(Daten!Q211),IF(ABS(Daten!T214)=Bemessung!$C$26,ABS(Daten!T211),IF(ABS(Daten!W214)=Bemessung!$C$26,ABS(Daten!W211),IF(ABS(Daten!Z214)=Bemessung!$C$26,ABS(Daten!Z211),IF(ABS(Daten!AC214)=Bemessung!$C$26,ABS(Daten!AC211),IF(ABS(Daten!AF214)=Bemessung!$C$26,ABS(Daten!AF211),IF(ABS(Daten!AI214)=Bemessung!$C$26,ABS(Daten!AI211),IF(ABS(Daten!AL214)=Bemessung!$C$26,ABS(Daten!AL211),IF(ABS(Daten!AO214)=Bemessung!$C$26,ABS(Daten!AO211),IF(ABS(Daten!AR214)=Bemessung!$C$26,ABS(Daten!AR211),IF(ABS(Daten!AU214)=Bemessung!$C$26,ABS(Daten!AU211),IF(ABS(Daten!AX214)=Bemessung!$C$26,ABS(Daten!AX211),IF(ABS(Daten!BA214)=Bemessung!$C$26,ABS(Daten!BA211),IF(ABS(Daten!BD214)=Bemessung!$C$26,ABS(Daten!BD211),IF(ABS(Daten!BG214)=Bemessung!$C$26,ABS(Daten!BG211),IF(ABS(Daten!BJ214)=Bemessung!$C$26,ABS(Daten!BJ211),IF(ABS(Daten!BM214)=Bemessung!$C$26,ABS(Daten!BM211),IF(ABS(Daten!BP214)=Bemessung!$C$26,ABS(Daten!BP211),IF(ABS(Daten!BS214)=Bemessung!$C$26,ABS(Daten!BS211),IF(ABS(Daten!BV214)=Bemessung!$C$26,ABS(Daten!BV211),IF(ABS(Daten!BY214)=Bemessung!$C$26,ABS(Daten!BY211),IF(ABS(Daten!CB214)=Bemessung!$C$26,ABS(Daten!CB211),""))))))))))))))))))))))))))</f>
        <v/>
      </c>
      <c r="C214" s="65" t="str">
        <f>IF(D214="","",IF(ABS(H214)=Bemessung!$C$26,1,IF(ABS(Daten!K214)=Bemessung!$C$26,2,IF(ABS(Daten!N214)=Bemessung!$C$26,3,IF(ABS(Daten!Q214)=Bemessung!$C$26,4,IF(ABS(Daten!T214)=Bemessung!$C$26,5,IF(ABS(Daten!W214)=Bemessung!$C$26,6,IF(ABS(Daten!Z214)=Bemessung!$C$26,7,IF(ABS(Daten!AC214)=Bemessung!$C$26,8,IF(ABS(Daten!AF214)=Bemessung!$C$26,9,IF(ABS(Daten!AI214)=Bemessung!$C$26,10,IF(ABS(Daten!AL214)=Bemessung!$C$26,11,IF(ABS(Daten!AO214)=Bemessung!$C$26,12,IF(ABS(Daten!AR214)=Bemessung!$C$26,13,IF(ABS(Daten!AU214)=Bemessung!$C$26,14,IF(ABS(Daten!AX214)=Bemessung!$C$26,15,IF(ABS(Daten!BA214)=Bemessung!$C$26,16,IF(ABS(Daten!BD214)=Bemessung!$C$26,17,IF(ABS(Daten!BG214)=Bemessung!$C$26,18,IF(ABS(Daten!BJ214)=Bemessung!$C$26,19,IF(ABS(Daten!BM214)=Bemessung!$C$26,20,IF(ABS(Daten!BP214)=Bemessung!$C$26,21,IF(ABS(Daten!BS214)=Bemessung!$C$26,22,IF(ABS(Daten!BV214)=Bemessung!$C$26,23,IF(ABS(Daten!BY214)=Bemessung!$C$26,24,IF(ABS(Daten!CB214)=Bemessung!$C$26,25,""))))))))))))))))))))))))))</f>
        <v/>
      </c>
      <c r="D214" s="58" t="str">
        <f>IF(OR(ABS(H214)=Bemessung!$C$26,ABS(K214)=Bemessung!$C$26,ABS(N214)=Bemessung!$C$26,ABS(Daten!Q214)=Bemessung!$C$26,ABS(Daten!T214)=Bemessung!$C$26,ABS(Daten!W214)=Bemessung!$C$26,ABS(Daten!Z214)=Bemessung!$C$26,ABS(Daten!AC214)=Bemessung!$C$26,ABS(Daten!AF214)=Bemessung!$C$26,ABS(Daten!AI214)=Bemessung!$C$26,ABS(Daten!AL214)=Bemessung!$C$26,ABS(Daten!AO214)=Bemessung!$C$26,ABS(Daten!AR214)=Bemessung!$C$26,ABS(Daten!AU214)=Bemessung!$C$26,ABS(Daten!AX214)=Bemessung!$C$26,ABS(Daten!BA214)=Bemessung!$C$26,ABS(Daten!BD214)=Bemessung!$C$26,ABS(Daten!BG214)=Bemessung!$C$26,ABS(Daten!BJ214)=Bemessung!$C$26,ABS(Daten!BM214)=Bemessung!$C$26,ABS(Daten!BP214)=Bemessung!$C$26,ABS(Daten!BS214)=Bemessung!$C$26,ABS(Daten!BV214)=Bemessung!$C$26,ABS(Daten!BY214)=Bemessung!$C$26,ABS(Daten!CB214)=Bemessung!$C$26),D207,"")</f>
        <v/>
      </c>
      <c r="E214" s="6"/>
      <c r="F214" s="57" t="s">
        <v>183</v>
      </c>
      <c r="G214" s="34"/>
      <c r="H214" s="19">
        <f>IF(H$82&gt;0,SQRT((H211+I210)^2+H212^2),-SQRT((H211+G210)^2+H212^2))</f>
        <v>0</v>
      </c>
      <c r="I214" s="26"/>
      <c r="J214" s="34"/>
      <c r="K214" s="19">
        <f>IF(K$82&gt;0,SQRT((K211+L210)^2+K212^2),-SQRT((K211+J210)^2+K212^2))</f>
        <v>0</v>
      </c>
      <c r="L214" s="26"/>
      <c r="M214" s="34"/>
      <c r="N214" s="19">
        <f>IF(N$82&gt;0,SQRT((N211+O210)^2+N212^2),-SQRT((N211+M210)^2+N212^2))</f>
        <v>0</v>
      </c>
      <c r="O214" s="26"/>
      <c r="P214" s="34"/>
      <c r="Q214" s="19">
        <f>IF(Q$82&gt;0,SQRT((Q211+R210)^2+Q212^2),-SQRT((Q211+P210)^2+Q212^2))</f>
        <v>0</v>
      </c>
      <c r="R214" s="26"/>
      <c r="S214" s="34"/>
      <c r="T214" s="19">
        <f>IF(T$82&gt;0,SQRT((T211+U210)^2+T212^2),-SQRT((T211+S210)^2+T212^2))</f>
        <v>0</v>
      </c>
      <c r="U214" s="26"/>
      <c r="V214" s="34"/>
      <c r="W214" s="19">
        <f>IF(W$82&gt;0,SQRT((W211+X210)^2+W212^2),-SQRT((W211+V210)^2+W212^2))</f>
        <v>0</v>
      </c>
      <c r="X214" s="26"/>
      <c r="Y214" s="34"/>
      <c r="Z214" s="19">
        <f>IF(Z$82&gt;0,SQRT((Z211+AA210)^2+Z212^2),-SQRT((Z211+Y210)^2+Z212^2))</f>
        <v>0</v>
      </c>
      <c r="AA214" s="26"/>
      <c r="AB214" s="34"/>
      <c r="AC214" s="19">
        <f>IF(AC$82&gt;0,SQRT((AC211+AD210)^2+AC212^2),-SQRT((AC211+AB210)^2+AC212^2))</f>
        <v>0</v>
      </c>
      <c r="AD214" s="26"/>
      <c r="AE214" s="34"/>
      <c r="AF214" s="19">
        <f>IF(AF$82&gt;0,SQRT((AF211+AG210)^2+AF212^2),-SQRT((AF211+AE210)^2+AF212^2))</f>
        <v>0</v>
      </c>
      <c r="AG214" s="26"/>
      <c r="AH214" s="34"/>
      <c r="AI214" s="19">
        <f>IF(AI$82&gt;0,SQRT((AI211+AJ210)^2+AI212^2),-SQRT((AI211+AH210)^2+AI212^2))</f>
        <v>0</v>
      </c>
      <c r="AJ214" s="26"/>
      <c r="AK214" s="34"/>
      <c r="AL214" s="19">
        <f>IF(AL$82&gt;0,SQRT((AL211+AM210)^2+AL212^2),-SQRT((AL211+AK210)^2+AL212^2))</f>
        <v>0</v>
      </c>
      <c r="AM214" s="26"/>
      <c r="AN214" s="34"/>
      <c r="AO214" s="19">
        <f>IF(AO$82&gt;0,SQRT((AO211+AP210)^2+AO212^2),-SQRT((AO211+AN210)^2+AO212^2))</f>
        <v>0</v>
      </c>
      <c r="AP214" s="26"/>
      <c r="AQ214" s="34"/>
      <c r="AR214" s="19">
        <f>IF(AR$82&gt;0,SQRT((AR211+AS210)^2+AR212^2),-SQRT((AR211+AQ210)^2+AR212^2))</f>
        <v>0</v>
      </c>
      <c r="AS214" s="26"/>
      <c r="AT214" s="34"/>
      <c r="AU214" s="19">
        <f>IF(AU$82&gt;0,SQRT((AU211+AV210)^2+AU212^2),-SQRT((AU211+AT210)^2+AU212^2))</f>
        <v>0</v>
      </c>
      <c r="AV214" s="26"/>
      <c r="AW214" s="34"/>
      <c r="AX214" s="19">
        <f>IF(AX$82&gt;0,SQRT((AX211+AY210)^2+AX212^2),-SQRT((AX211+AW210)^2+AX212^2))</f>
        <v>0</v>
      </c>
      <c r="AY214" s="26"/>
      <c r="AZ214" s="34"/>
      <c r="BA214" s="19">
        <f>IF(BA$82&gt;0,SQRT((BA211+BB210)^2+BA212^2),-SQRT((BA211+AZ210)^2+BA212^2))</f>
        <v>0</v>
      </c>
      <c r="BB214" s="26"/>
      <c r="BC214" s="34"/>
      <c r="BD214" s="19">
        <f>IF(BD$82&gt;0,SQRT((BD211+BE210)^2+BD212^2),-SQRT((BD211+BC210)^2+BD212^2))</f>
        <v>0</v>
      </c>
      <c r="BE214" s="26"/>
      <c r="BF214" s="34"/>
      <c r="BG214" s="19">
        <f>IF(BG$82&gt;0,SQRT((BG211+BH210)^2+BG212^2),-SQRT((BG211+BF210)^2+BG212^2))</f>
        <v>0</v>
      </c>
      <c r="BH214" s="26"/>
      <c r="BI214" s="34"/>
      <c r="BJ214" s="19">
        <f>IF(BJ$82&gt;0,SQRT((BJ211+BK210)^2+BJ212^2),-SQRT((BJ211+BI210)^2+BJ212^2))</f>
        <v>0</v>
      </c>
      <c r="BK214" s="26"/>
      <c r="BL214" s="34"/>
      <c r="BM214" s="19">
        <f>IF(BM$82&gt;0,SQRT((BM211+BN210)^2+BM212^2),-SQRT((BM211+BL210)^2+BM212^2))</f>
        <v>0</v>
      </c>
      <c r="BN214" s="26"/>
      <c r="BO214" s="34"/>
      <c r="BP214" s="19">
        <f>IF(BP$82&gt;0,SQRT((BP211+BQ210)^2+BP212^2),-SQRT((BP211+BO210)^2+BP212^2))</f>
        <v>0</v>
      </c>
      <c r="BQ214" s="26"/>
      <c r="BR214" s="34"/>
      <c r="BS214" s="19">
        <f>IF(BS$82&gt;0,SQRT((BS211+BT210)^2+BS212^2),-SQRT((BS211+BR210)^2+BS212^2))</f>
        <v>0</v>
      </c>
      <c r="BT214" s="26"/>
      <c r="BU214" s="34"/>
      <c r="BV214" s="19">
        <f>IF(BV$82&gt;0,SQRT((BV211+BW210)^2+BV212^2),-SQRT((BV211+BU210)^2+BV212^2))</f>
        <v>0</v>
      </c>
      <c r="BW214" s="26"/>
      <c r="BX214" s="34"/>
      <c r="BY214" s="19">
        <f>IF(BY$82&gt;0,SQRT((BY211+BZ210)^2+BY212^2),-SQRT((BY211+BX210)^2+BY212^2))</f>
        <v>0</v>
      </c>
      <c r="BZ214" s="26"/>
      <c r="CA214" s="34"/>
      <c r="CB214" s="19">
        <f>IF(CB$82&gt;0,SQRT((CB211+CC210)^2+CB212^2),-SQRT((CB211+CA210)^2+CB212^2))</f>
        <v>0</v>
      </c>
      <c r="CC214" s="26"/>
    </row>
    <row r="215" spans="1:81">
      <c r="A215" s="41" t="s">
        <v>227</v>
      </c>
      <c r="B215" s="6" t="str">
        <f>IF(D214="","",IF(ABS(H214)=Bemessung!$C$26,ABS(Daten!H210),IF(ABS(Daten!K214)=Bemessung!$C$26,ABS(Daten!K210),IF(ABS(Daten!N214)=Bemessung!$C$26,ABS(Daten!N210),IF(ABS(Daten!Q214)=Bemessung!$C$26,ABS(Daten!Q210),IF(ABS(Daten!T214)=Bemessung!$C$26,ABS(Daten!T210),IF(ABS(Daten!W214)=Bemessung!$C$26,ABS(Daten!W210),IF(ABS(Daten!Z214)=Bemessung!$C$26,ABS(Daten!Z210),IF(ABS(Daten!AC214)=Bemessung!$C$26,ABS(Daten!AC210),IF(ABS(Daten!AF214)=Bemessung!$C$26,ABS(Daten!AF210),IF(ABS(Daten!AI214)=Bemessung!$C$26,ABS(Daten!AI210),IF(ABS(Daten!AL214)=Bemessung!$C$26,ABS(Daten!AL210),IF(ABS(Daten!AO214)=Bemessung!$C$26,ABS(Daten!AO210),IF(ABS(Daten!AR214)=Bemessung!$C$26,ABS(Daten!AR210),IF(ABS(Daten!AU214)=Bemessung!$C$26,ABS(Daten!AU210),IF(ABS(Daten!AX214)=Bemessung!$C$26,ABS(Daten!AX210),IF(ABS(Daten!BA214)=Bemessung!$C$26,ABS(Daten!BA210),IF(ABS(Daten!BD214)=Bemessung!$C$26,ABS(Daten!BD210),IF(ABS(Daten!BG214)=Bemessung!$C$26,ABS(Daten!BG210),IF(ABS(Daten!BJ214)=Bemessung!$C$26,ABS(Daten!BJ210),IF(ABS(Daten!BM214)=Bemessung!$C$26,ABS(Daten!BM210),IF(ABS(Daten!BP214)=Bemessung!$C$26,ABS(Daten!BP210),IF(ABS(Daten!BS214)=Bemessung!$C$26,ABS(Daten!BS210),IF(ABS(Daten!BV214)=Bemessung!$C$26,ABS(Daten!BV210),IF(ABS(Daten!BY214)=Bemessung!$C$26,ABS(Daten!BY210),IF(ABS(Daten!CB214)=Bemessung!$C$26,ABS(Daten!CB210),""))))))))))))))))))))))))))</f>
        <v/>
      </c>
      <c r="C215" s="28"/>
      <c r="E215" s="3"/>
      <c r="F215" s="58" t="s">
        <v>102</v>
      </c>
      <c r="G215" s="59"/>
      <c r="H215" s="60">
        <f>IF(H$82&gt;0,MAX(H213:H214),MIN(H213:H214))</f>
        <v>0</v>
      </c>
      <c r="I215" s="61"/>
      <c r="J215" s="59"/>
      <c r="K215" s="60">
        <f>IF(K$82&gt;0,MAX(K213:K214),MIN(K213:K214))</f>
        <v>0</v>
      </c>
      <c r="L215" s="61"/>
      <c r="M215" s="59"/>
      <c r="N215" s="60">
        <f>IF(N$82&gt;0,MAX(N213:N214),MIN(N213:N214))</f>
        <v>0</v>
      </c>
      <c r="O215" s="61"/>
      <c r="P215" s="59"/>
      <c r="Q215" s="60">
        <f>IF(Q$82&gt;0,MAX(Q213:Q214),MIN(Q213:Q214))</f>
        <v>0</v>
      </c>
      <c r="R215" s="61"/>
      <c r="S215" s="59"/>
      <c r="T215" s="60">
        <f>IF(T$82&gt;0,MAX(T213:T214),MIN(T213:T214))</f>
        <v>0</v>
      </c>
      <c r="U215" s="61"/>
      <c r="V215" s="59"/>
      <c r="W215" s="60">
        <f>IF(W$82&gt;0,MAX(W213:W214),MIN(W213:W214))</f>
        <v>0</v>
      </c>
      <c r="X215" s="61"/>
      <c r="Y215" s="59"/>
      <c r="Z215" s="60">
        <f>IF(Z$82&gt;0,MAX(Z213:Z214),MIN(Z213:Z214))</f>
        <v>0</v>
      </c>
      <c r="AA215" s="61"/>
      <c r="AB215" s="59"/>
      <c r="AC215" s="60">
        <f>IF(AC$82&gt;0,MAX(AC213:AC214),MIN(AC213:AC214))</f>
        <v>0</v>
      </c>
      <c r="AD215" s="61"/>
      <c r="AE215" s="59"/>
      <c r="AF215" s="60">
        <f>IF(AF$82&gt;0,MAX(AF213:AF214),MIN(AF213:AF214))</f>
        <v>0</v>
      </c>
      <c r="AG215" s="61"/>
      <c r="AH215" s="59"/>
      <c r="AI215" s="60">
        <f>IF(AI$82&gt;0,MAX(AI213:AI214),MIN(AI213:AI214))</f>
        <v>0</v>
      </c>
      <c r="AJ215" s="61"/>
      <c r="AK215" s="59"/>
      <c r="AL215" s="60">
        <f>IF(AL$82&gt;0,MAX(AL213:AL214),MIN(AL213:AL214))</f>
        <v>0</v>
      </c>
      <c r="AM215" s="61"/>
      <c r="AN215" s="59"/>
      <c r="AO215" s="60">
        <f>IF(AO$82&gt;0,MAX(AO213:AO214),MIN(AO213:AO214))</f>
        <v>0</v>
      </c>
      <c r="AP215" s="61"/>
      <c r="AQ215" s="59"/>
      <c r="AR215" s="60">
        <f>IF(AR$82&gt;0,MAX(AR213:AR214),MIN(AR213:AR214))</f>
        <v>0</v>
      </c>
      <c r="AS215" s="61"/>
      <c r="AT215" s="59"/>
      <c r="AU215" s="60">
        <f>IF(AU$82&gt;0,MAX(AU213:AU214),MIN(AU213:AU214))</f>
        <v>0</v>
      </c>
      <c r="AV215" s="61"/>
      <c r="AW215" s="59"/>
      <c r="AX215" s="60">
        <f>IF(AX$82&gt;0,MAX(AX213:AX214),MIN(AX213:AX214))</f>
        <v>0</v>
      </c>
      <c r="AY215" s="61"/>
      <c r="AZ215" s="59"/>
      <c r="BA215" s="60">
        <f>IF(BA$82&gt;0,MAX(BA213:BA214),MIN(BA213:BA214))</f>
        <v>0</v>
      </c>
      <c r="BB215" s="61"/>
      <c r="BC215" s="59"/>
      <c r="BD215" s="60">
        <f>IF(BD$82&gt;0,MAX(BD213:BD214),MIN(BD213:BD214))</f>
        <v>0</v>
      </c>
      <c r="BE215" s="61"/>
      <c r="BF215" s="59"/>
      <c r="BG215" s="60">
        <f>IF(BG$82&gt;0,MAX(BG213:BG214),MIN(BG213:BG214))</f>
        <v>0</v>
      </c>
      <c r="BH215" s="61"/>
      <c r="BI215" s="59"/>
      <c r="BJ215" s="60">
        <f>IF(BJ$82&gt;0,MAX(BJ213:BJ214),MIN(BJ213:BJ214))</f>
        <v>0</v>
      </c>
      <c r="BK215" s="61"/>
      <c r="BL215" s="59"/>
      <c r="BM215" s="60">
        <f>IF(BM$82&gt;0,MAX(BM213:BM214),MIN(BM213:BM214))</f>
        <v>0</v>
      </c>
      <c r="BN215" s="61"/>
      <c r="BO215" s="59"/>
      <c r="BP215" s="60">
        <f>IF(BP$82&gt;0,MAX(BP213:BP214),MIN(BP213:BP214))</f>
        <v>0</v>
      </c>
      <c r="BQ215" s="61"/>
      <c r="BR215" s="59"/>
      <c r="BS215" s="60">
        <f>IF(BS$82&gt;0,MAX(BS213:BS214),MIN(BS213:BS214))</f>
        <v>0</v>
      </c>
      <c r="BT215" s="61"/>
      <c r="BU215" s="59"/>
      <c r="BV215" s="60">
        <f>IF(BV$82&gt;0,MAX(BV213:BV214),MIN(BV213:BV214))</f>
        <v>0</v>
      </c>
      <c r="BW215" s="61"/>
      <c r="BX215" s="59"/>
      <c r="BY215" s="60">
        <f>IF(BY$82&gt;0,MAX(BY213:BY214),MIN(BY213:BY214))</f>
        <v>0</v>
      </c>
      <c r="BZ215" s="61"/>
      <c r="CA215" s="59"/>
      <c r="CB215" s="60">
        <f>IF(CB$82&gt;0,MAX(CB213:CB214),MIN(CB213:CB214))</f>
        <v>0</v>
      </c>
      <c r="CC215" s="61"/>
    </row>
    <row r="216" spans="1:81">
      <c r="A216" s="34" t="s">
        <v>228</v>
      </c>
      <c r="B216" s="19" t="str">
        <f>IF(D214="","",IF(ABS(H214)=Bemessung!$C$26,ABS(Daten!H212),IF(ABS(Daten!K214)=Bemessung!$C$26,ABS(Daten!K212),IF(ABS(Daten!N214)=Bemessung!$C$26,ABS(Daten!N212),IF(ABS(Daten!Q214)=Bemessung!$C$26,ABS(Daten!Q212),IF(ABS(Daten!T214)=Bemessung!$C$26,ABS(Daten!T212),IF(ABS(Daten!W214)=Bemessung!$C$26,ABS(Daten!W212),IF(ABS(Daten!Z214)=Bemessung!$C$26,ABS(Daten!Z212),IF(ABS(Daten!AC214)=Bemessung!$C$26,ABS(Daten!AC212),IF(ABS(Daten!AF214)=Bemessung!$C$26,ABS(Daten!AF212),IF(ABS(Daten!AI214)=Bemessung!$C$26,ABS(Daten!AI212),IF(ABS(Daten!AL214)=Bemessung!$C$26,ABS(Daten!AL212),IF(ABS(Daten!AO214)=Bemessung!$C$26,ABS(Daten!AO212),IF(ABS(Daten!AR214)=Bemessung!$C$26,ABS(Daten!AR212),IF(ABS(Daten!AU214)=Bemessung!$C$26,ABS(Daten!AU212),IF(ABS(Daten!AX214)=Bemessung!$C$26,ABS(Daten!AX212),IF(ABS(Daten!BA214)=Bemessung!$C$26,ABS(Daten!BA212),IF(ABS(Daten!BD214)=Bemessung!$C$26,ABS(Daten!BD212),IF(ABS(Daten!BG214)=Bemessung!$C$26,ABS(Daten!BG212),IF(ABS(Daten!BJ214)=Bemessung!$C$26,ABS(Daten!BJ212),IF(ABS(Daten!BM214)=Bemessung!$C$26,ABS(Daten!BM212),IF(ABS(Daten!BP214)=Bemessung!$C$26,ABS(Daten!BP212),IF(ABS(Daten!BS214)=Bemessung!$C$26,ABS(Daten!BS212),IF(ABS(Daten!BV214)=Bemessung!$C$26,ABS(Daten!BV212),IF(ABS(Daten!BY214)=Bemessung!$C$26,ABS(Daten!BY212),IF(ABS(Daten!CB214)=Bemessung!$C$26,ABS(Daten!CB212),""))))))))))))))))))))))))))</f>
        <v/>
      </c>
      <c r="C216" s="53"/>
      <c r="E216" s="3"/>
      <c r="F216" s="3"/>
      <c r="G216" s="3"/>
      <c r="H216" s="3"/>
      <c r="I216" s="3"/>
      <c r="J216" s="3"/>
      <c r="K216" s="3"/>
      <c r="L216" s="3"/>
      <c r="M216" s="3"/>
      <c r="P216" s="3"/>
      <c r="AP216" s="3"/>
      <c r="AQ216" s="3"/>
      <c r="AR216" s="3"/>
      <c r="AS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</row>
    <row r="217" spans="1:81">
      <c r="E217" s="3"/>
      <c r="F217" s="3" t="s">
        <v>99</v>
      </c>
      <c r="G217" s="3"/>
      <c r="H217" s="6">
        <f>IF($E219=0,0,IF(H$80=0,0,H207))</f>
        <v>0</v>
      </c>
      <c r="I217" s="97">
        <f>IF(H$80=0,0,IF(OR($E219&gt;H_T-LBh_o,$E219&lt;=LBH_u),0,Daten!H217))</f>
        <v>0</v>
      </c>
      <c r="J217" s="3"/>
      <c r="K217" s="6">
        <f>IF($E219=0,0,IF(K$80=0,0,K207))</f>
        <v>0</v>
      </c>
      <c r="L217" s="97">
        <f>IF(K$80=0,0,IF(OR($E219&gt;H_T-LBh_o,$E219&lt;=LBH_u),0,Daten!K217))</f>
        <v>0</v>
      </c>
      <c r="M217" s="3"/>
      <c r="N217" s="6">
        <f>IF($E219=0,0,IF(N$80=0,0,N207))</f>
        <v>0</v>
      </c>
      <c r="O217" s="97">
        <f>IF(N$80=0,0,IF(OR($E219&gt;H_T-LBh_o,$E219&lt;=LBH_u),0,Daten!N217))</f>
        <v>0</v>
      </c>
      <c r="P217" s="3"/>
      <c r="Q217" s="6">
        <f>IF($E219=0,0,IF(Q$80=0,0,Q207))</f>
        <v>0</v>
      </c>
      <c r="R217" s="97">
        <f>IF(Q$80=0,0,IF(OR($E219&gt;H_T-LBh_o,$E219&lt;=LBH_u),0,Daten!Q217))</f>
        <v>0</v>
      </c>
      <c r="T217" s="6">
        <f>IF($E219=0,0,IF(T$80=0,0,T207))</f>
        <v>0</v>
      </c>
      <c r="U217" s="97">
        <f>IF(T$80=0,0,IF(OR($E219&gt;H_T-LBh_o,$E219&lt;=LBH_u),0,Daten!T217))</f>
        <v>0</v>
      </c>
      <c r="W217" s="6">
        <f>IF($E219=0,0,IF(W$80=0,0,W207))</f>
        <v>0</v>
      </c>
      <c r="X217" s="97">
        <f>IF(W$80=0,0,IF(OR($E219&gt;H_T-LBh_o,$E219&lt;=LBH_u),0,Daten!W217))</f>
        <v>0</v>
      </c>
      <c r="Z217" s="6">
        <f>IF($E219=0,0,IF(Z$80=0,0,Z207))</f>
        <v>0</v>
      </c>
      <c r="AA217" s="97">
        <f>IF(Z$80=0,0,IF(OR($E219&gt;H_T-LBh_o,$E219&lt;=LBH_u),0,Daten!Z217))</f>
        <v>0</v>
      </c>
      <c r="AC217" s="6">
        <f>IF($E219=0,0,IF(AC$80=0,0,AC207))</f>
        <v>0</v>
      </c>
      <c r="AD217" s="97">
        <f>IF(AC$80=0,0,IF(OR($E219&gt;H_T-LBh_o,$E219&lt;=LBH_u),0,Daten!AC217))</f>
        <v>0</v>
      </c>
      <c r="AF217" s="6">
        <f>IF($E219=0,0,IF(AF$80=0,0,AF207))</f>
        <v>0</v>
      </c>
      <c r="AG217" s="97">
        <f>IF(AF$80=0,0,IF(OR($E219&gt;H_T-LBh_o,$E219&lt;=LBH_u),0,Daten!AF217))</f>
        <v>0</v>
      </c>
      <c r="AI217" s="6">
        <f>IF($E219=0,0,IF(AI$80=0,0,AI207))</f>
        <v>0</v>
      </c>
      <c r="AJ217" s="97">
        <f>IF(AI$80=0,0,IF(OR($E219&gt;H_T-LBh_o,$E219&lt;=LBH_u),0,Daten!AI217))</f>
        <v>0</v>
      </c>
      <c r="AL217" s="6">
        <f>IF($E219=0,0,IF(AL$80=0,0,AL207))</f>
        <v>0</v>
      </c>
      <c r="AM217" s="97">
        <f>IF(AL$80=0,0,IF(OR($E219&gt;H_T-LBh_o,$E219&lt;=LBH_u),0,Daten!AL217))</f>
        <v>0</v>
      </c>
      <c r="AO217" s="6">
        <f>IF($E219=0,0,IF(AO$80=0,0,AO207))</f>
        <v>0</v>
      </c>
      <c r="AP217" s="97">
        <f>IF(AO$80=0,0,IF(OR($E219&gt;H_T-LBh_o,$E219&lt;=LBH_u),0,Daten!AO217))</f>
        <v>0</v>
      </c>
      <c r="AQ217" s="3"/>
      <c r="AR217" s="6">
        <f>IF($E219=0,0,IF(AR$80=0,0,AR207))</f>
        <v>0</v>
      </c>
      <c r="AS217" s="97">
        <f>IF(AR$80=0,0,IF(OR($E219&gt;H_T-LBh_o,$E219&lt;=LBH_u),0,Daten!AR217))</f>
        <v>0</v>
      </c>
      <c r="AU217" s="6">
        <f>IF($E219=0,0,IF(AU$80=0,0,AU207))</f>
        <v>0</v>
      </c>
      <c r="AV217" s="97">
        <f>IF(AU$80=0,0,IF(OR($E219&gt;H_T-LBh_o,$E219&lt;=LBH_u),0,Daten!AU217))</f>
        <v>0</v>
      </c>
      <c r="AW217" s="3"/>
      <c r="AX217" s="6">
        <f>IF($E219=0,0,IF(AX$80=0,0,AX207))</f>
        <v>0</v>
      </c>
      <c r="AY217" s="97">
        <f>IF(AX$80=0,0,IF(OR($E219&gt;H_T-LBh_o,$E219&lt;=LBH_u),0,Daten!AX217))</f>
        <v>0</v>
      </c>
      <c r="AZ217" s="3"/>
      <c r="BA217" s="6">
        <f>IF($E219=0,0,IF(BA$80=0,0,BA207))</f>
        <v>0</v>
      </c>
      <c r="BB217" s="97">
        <f>IF(BA$80=0,0,IF(OR($E219&gt;H_T-LBh_o,$E219&lt;=LBH_u),0,Daten!BA217))</f>
        <v>0</v>
      </c>
      <c r="BC217" s="3"/>
      <c r="BD217" s="6">
        <f>IF($E219=0,0,IF(BD$80=0,0,BD207))</f>
        <v>0</v>
      </c>
      <c r="BE217" s="97">
        <f>IF(BD$80=0,0,IF(OR($E219&gt;H_T-LBh_o,$E219&lt;=LBH_u),0,Daten!BD217))</f>
        <v>0</v>
      </c>
      <c r="BF217" s="3"/>
      <c r="BG217" s="6">
        <f>IF($E219=0,0,IF(BG$80=0,0,BG207))</f>
        <v>0</v>
      </c>
      <c r="BH217" s="97">
        <f>IF(BG$80=0,0,IF(OR($E219&gt;H_T-LBh_o,$E219&lt;=LBH_u),0,Daten!BG217))</f>
        <v>0</v>
      </c>
      <c r="BI217" s="3"/>
      <c r="BJ217" s="6">
        <f>IF($E219=0,0,IF(BJ$80=0,0,BJ207))</f>
        <v>0</v>
      </c>
      <c r="BK217" s="97">
        <f>IF(BJ$80=0,0,IF(OR($E219&gt;H_T-LBh_o,$E219&lt;=LBH_u),0,Daten!BJ217))</f>
        <v>0</v>
      </c>
      <c r="BL217" s="3"/>
      <c r="BM217" s="6">
        <f>IF($E219=0,0,IF(BM$80=0,0,BM207))</f>
        <v>0</v>
      </c>
      <c r="BN217" s="97">
        <f>IF(BM$80=0,0,IF(OR($E219&gt;H_T-LBh_o,$E219&lt;=LBH_u),0,Daten!BM217))</f>
        <v>0</v>
      </c>
      <c r="BO217" s="3"/>
      <c r="BP217" s="6">
        <f>IF($E219=0,0,IF(BP$80=0,0,BP207))</f>
        <v>0</v>
      </c>
      <c r="BQ217" s="97">
        <f>IF(BP$80=0,0,IF(OR($E219&gt;H_T-LBh_o,$E219&lt;=LBH_u),0,Daten!BP217))</f>
        <v>0</v>
      </c>
      <c r="BR217" s="3"/>
      <c r="BS217" s="6">
        <f>IF($E219=0,0,IF(BS$80=0,0,BS207))</f>
        <v>0</v>
      </c>
      <c r="BT217" s="97">
        <f>IF(BS$80=0,0,IF(OR($E219&gt;H_T-LBh_o,$E219&lt;=LBH_u),0,Daten!BS217))</f>
        <v>0</v>
      </c>
      <c r="BU217" s="3"/>
      <c r="BV217" s="6">
        <f>IF($E219=0,0,IF(BV$80=0,0,BV207))</f>
        <v>0</v>
      </c>
      <c r="BW217" s="97">
        <f>IF(BV$80=0,0,IF(OR($E219&gt;H_T-LBh_o,$E219&lt;=LBH_u),0,Daten!BV217))</f>
        <v>0</v>
      </c>
      <c r="BX217" s="3"/>
      <c r="BY217" s="6">
        <f>IF($E219=0,0,IF(BY$80=0,0,BY207))</f>
        <v>0</v>
      </c>
      <c r="BZ217" s="97">
        <f>IF(BY$80=0,0,IF(OR($E219&gt;H_T-LBh_o,$E219&lt;=LBH_u),0,Daten!BY217))</f>
        <v>0</v>
      </c>
      <c r="CA217" s="3"/>
      <c r="CB217" s="6">
        <f>IF($E219=0,0,IF(CB$80=0,0,CB207))</f>
        <v>0</v>
      </c>
      <c r="CC217" s="97">
        <f>IF(CB$80=0,0,IF(OR($E219&gt;H_T-LBh_o,$E219&lt;=LBH_u),0,Daten!CB217))</f>
        <v>0</v>
      </c>
    </row>
    <row r="218" spans="1:81">
      <c r="A218" s="46" t="str">
        <f>IF(D224=D218,H219,IF(D225=D218,H222,""))</f>
        <v/>
      </c>
      <c r="B218" s="92" t="str">
        <f>IF(AND(D224="",D225=""),"",D218)</f>
        <v/>
      </c>
      <c r="C218" s="92" t="str">
        <f>IF(AND(D224="",D225=""),"",IF(D224=D218,"oben","unten"))</f>
        <v/>
      </c>
      <c r="D218" s="3">
        <v>13</v>
      </c>
      <c r="F218" s="3" t="s">
        <v>100</v>
      </c>
      <c r="G218" s="3"/>
      <c r="H218" s="6">
        <f>IF(H$80=0,0,H217-qd*($E219-$E221)/H_T)</f>
        <v>0</v>
      </c>
      <c r="I218" s="97">
        <f>IF(H$80=0,0,IF(OR($E221&gt;=H_T-LBh_o,$E221&lt;LBH_u),0,Daten!H218))</f>
        <v>0</v>
      </c>
      <c r="J218" s="3"/>
      <c r="K218" s="6">
        <f>IF(K$80=0,0,K217-qd*($E219-$E221)/H_T)</f>
        <v>0</v>
      </c>
      <c r="L218" s="97">
        <f>IF(K$80=0,0,IF(OR($E221&gt;=H_T-LBh_o,$E221&lt;LBH_u),0,Daten!K218))</f>
        <v>0</v>
      </c>
      <c r="M218" s="3"/>
      <c r="N218" s="6">
        <f>IF(N$80=0,0,N217-qd*($E219-$E221)/H_T)</f>
        <v>0</v>
      </c>
      <c r="O218" s="97">
        <f>IF(N$80=0,0,IF(OR($E221&gt;=H_T-LBh_o,$E221&lt;LBH_u),0,Daten!N218))</f>
        <v>0</v>
      </c>
      <c r="P218" s="3"/>
      <c r="Q218" s="6">
        <f>IF(Q$80=0,0,Q217-qd*($E219-$E221)/H_T)</f>
        <v>0</v>
      </c>
      <c r="R218" s="97">
        <f>IF(Q$80=0,0,IF(OR($E221&gt;=H_T-LBh_o,$E221&lt;LBH_u),0,Daten!Q218))</f>
        <v>0</v>
      </c>
      <c r="T218" s="6">
        <f>IF(T$80=0,0,T217-qd*($E219-$E221)/H_T)</f>
        <v>0</v>
      </c>
      <c r="U218" s="97">
        <f>IF(T$80=0,0,IF(OR($E221&gt;=H_T-LBh_o,$E221&lt;LBH_u),0,Daten!T218))</f>
        <v>0</v>
      </c>
      <c r="W218" s="6">
        <f>IF(W$80=0,0,W217-qd*($E219-$E221)/H_T)</f>
        <v>0</v>
      </c>
      <c r="X218" s="97">
        <f>IF(W$80=0,0,IF(OR($E221&gt;=H_T-LBh_o,$E221&lt;LBH_u),0,Daten!W218))</f>
        <v>0</v>
      </c>
      <c r="Z218" s="6">
        <f>IF(Z$80=0,0,Z217-qd*($E219-$E221)/H_T)</f>
        <v>0</v>
      </c>
      <c r="AA218" s="97">
        <f>IF(Z$80=0,0,IF(OR($E221&gt;=H_T-LBh_o,$E221&lt;LBH_u),0,Daten!Z218))</f>
        <v>0</v>
      </c>
      <c r="AC218" s="6">
        <f>IF(AC$80=0,0,AC217-qd*($E219-$E221)/H_T)</f>
        <v>0</v>
      </c>
      <c r="AD218" s="97">
        <f>IF(AC$80=0,0,IF(OR($E221&gt;=H_T-LBh_o,$E221&lt;LBH_u),0,Daten!AC218))</f>
        <v>0</v>
      </c>
      <c r="AF218" s="6">
        <f>IF(AF$80=0,0,AF217-qd*($E219-$E221)/H_T)</f>
        <v>0</v>
      </c>
      <c r="AG218" s="97">
        <f>IF(AF$80=0,0,IF(OR($E221&gt;=H_T-LBh_o,$E221&lt;LBH_u),0,Daten!AF218))</f>
        <v>0</v>
      </c>
      <c r="AI218" s="6">
        <f>IF(AI$80=0,0,AI217-qd*($E219-$E221)/H_T)</f>
        <v>0</v>
      </c>
      <c r="AJ218" s="97">
        <f>IF(AI$80=0,0,IF(OR($E221&gt;=H_T-LBh_o,$E221&lt;LBH_u),0,Daten!AI218))</f>
        <v>0</v>
      </c>
      <c r="AL218" s="6">
        <f>IF(AL$80=0,0,AL217-qd*($E219-$E221)/H_T)</f>
        <v>0</v>
      </c>
      <c r="AM218" s="97">
        <f>IF(AL$80=0,0,IF(OR($E221&gt;=H_T-LBh_o,$E221&lt;LBH_u),0,Daten!AL218))</f>
        <v>0</v>
      </c>
      <c r="AO218" s="6">
        <f>IF(AO$80=0,0,AO217-qd*($E219-$E221)/H_T)</f>
        <v>0</v>
      </c>
      <c r="AP218" s="97">
        <f>IF(AO$80=0,0,IF(OR($E221&gt;=H_T-LBh_o,$E221&lt;LBH_u),0,Daten!AO218))</f>
        <v>0</v>
      </c>
      <c r="AQ218" s="3"/>
      <c r="AR218" s="6">
        <f>IF(AR$80=0,0,AR217-qd*($E219-$E221)/H_T)</f>
        <v>0</v>
      </c>
      <c r="AS218" s="97">
        <f>IF(AR$80=0,0,IF(OR($E221&gt;=H_T-LBh_o,$E221&lt;LBH_u),0,Daten!AR218))</f>
        <v>0</v>
      </c>
      <c r="AU218" s="6">
        <f>IF(AU$80=0,0,AU217-qd*($E219-$E221)/H_T)</f>
        <v>0</v>
      </c>
      <c r="AV218" s="97">
        <f>IF(AU$80=0,0,IF(OR($E221&gt;=H_T-LBh_o,$E221&lt;LBH_u),0,Daten!AU218))</f>
        <v>0</v>
      </c>
      <c r="AW218" s="3"/>
      <c r="AX218" s="6">
        <f>IF(AX$80=0,0,AX217-qd*($E219-$E221)/H_T)</f>
        <v>0</v>
      </c>
      <c r="AY218" s="97">
        <f>IF(AX$80=0,0,IF(OR($E221&gt;=H_T-LBh_o,$E221&lt;LBH_u),0,Daten!AX218))</f>
        <v>0</v>
      </c>
      <c r="AZ218" s="3"/>
      <c r="BA218" s="6">
        <f>IF(BA$80=0,0,BA217-qd*($E219-$E221)/H_T)</f>
        <v>0</v>
      </c>
      <c r="BB218" s="97">
        <f>IF(BA$80=0,0,IF(OR($E221&gt;=H_T-LBh_o,$E221&lt;LBH_u),0,Daten!BA218))</f>
        <v>0</v>
      </c>
      <c r="BC218" s="3"/>
      <c r="BD218" s="6">
        <f>IF(BD$80=0,0,BD217-qd*($E219-$E221)/H_T)</f>
        <v>0</v>
      </c>
      <c r="BE218" s="97">
        <f>IF(BD$80=0,0,IF(OR($E221&gt;=H_T-LBh_o,$E221&lt;LBH_u),0,Daten!BD218))</f>
        <v>0</v>
      </c>
      <c r="BF218" s="3"/>
      <c r="BG218" s="6">
        <f>IF(BG$80=0,0,BG217-qd*($E219-$E221)/H_T)</f>
        <v>0</v>
      </c>
      <c r="BH218" s="97">
        <f>IF(BG$80=0,0,IF(OR($E221&gt;=H_T-LBh_o,$E221&lt;LBH_u),0,Daten!BG218))</f>
        <v>0</v>
      </c>
      <c r="BI218" s="3"/>
      <c r="BJ218" s="6">
        <f>IF(BJ$80=0,0,BJ217-qd*($E219-$E221)/H_T)</f>
        <v>0</v>
      </c>
      <c r="BK218" s="97">
        <f>IF(BJ$80=0,0,IF(OR($E221&gt;=H_T-LBh_o,$E221&lt;LBH_u),0,Daten!BJ218))</f>
        <v>0</v>
      </c>
      <c r="BL218" s="3"/>
      <c r="BM218" s="6">
        <f>IF(BM$80=0,0,BM217-qd*($E219-$E221)/H_T)</f>
        <v>0</v>
      </c>
      <c r="BN218" s="97">
        <f>IF(BM$80=0,0,IF(OR($E221&gt;=H_T-LBh_o,$E221&lt;LBH_u),0,Daten!BM218))</f>
        <v>0</v>
      </c>
      <c r="BO218" s="3"/>
      <c r="BP218" s="6">
        <f>IF(BP$80=0,0,BP217-qd*($E219-$E221)/H_T)</f>
        <v>0</v>
      </c>
      <c r="BQ218" s="97">
        <f>IF(BP$80=0,0,IF(OR($E221&gt;=H_T-LBh_o,$E221&lt;LBH_u),0,Daten!BP218))</f>
        <v>0</v>
      </c>
      <c r="BR218" s="3"/>
      <c r="BS218" s="6">
        <f>IF(BS$80=0,0,BS217-qd*($E219-$E221)/H_T)</f>
        <v>0</v>
      </c>
      <c r="BT218" s="97">
        <f>IF(BS$80=0,0,IF(OR($E221&gt;=H_T-LBh_o,$E221&lt;LBH_u),0,Daten!BS218))</f>
        <v>0</v>
      </c>
      <c r="BU218" s="3"/>
      <c r="BV218" s="6">
        <f>IF(BV$80=0,0,BV217-qd*($E219-$E221)/H_T)</f>
        <v>0</v>
      </c>
      <c r="BW218" s="97">
        <f>IF(BV$80=0,0,IF(OR($E221&gt;=H_T-LBh_o,$E221&lt;LBH_u),0,Daten!BV218))</f>
        <v>0</v>
      </c>
      <c r="BX218" s="3"/>
      <c r="BY218" s="6">
        <f>IF(BY$80=0,0,BY217-qd*($E219-$E221)/H_T)</f>
        <v>0</v>
      </c>
      <c r="BZ218" s="97">
        <f>IF(BY$80=0,0,IF(OR($E221&gt;=H_T-LBh_o,$E221&lt;LBH_u),0,Daten!BY218))</f>
        <v>0</v>
      </c>
      <c r="CA218" s="3"/>
      <c r="CB218" s="6">
        <f>IF(CB$80=0,0,CB217-qd*($E219-$E221)/H_T)</f>
        <v>0</v>
      </c>
      <c r="CC218" s="97">
        <f>IF(CB$80=0,0,IF(OR($E221&gt;=H_T-LBh_o,$E221&lt;LBH_u),0,Daten!CB218))</f>
        <v>0</v>
      </c>
    </row>
    <row r="219" spans="1:81">
      <c r="D219" s="3" t="s">
        <v>104</v>
      </c>
      <c r="E219" s="6">
        <f t="shared" ref="E219" si="120">E210</f>
        <v>0</v>
      </c>
      <c r="F219" s="54" t="s">
        <v>178</v>
      </c>
      <c r="G219" s="38"/>
      <c r="H219" s="98">
        <f>IF(Bh="nein",ABS(H217),ABS(I217))</f>
        <v>0</v>
      </c>
      <c r="I219" s="9"/>
      <c r="J219" s="38"/>
      <c r="K219" s="98">
        <f>IF(Bh="nein",ABS(K217),ABS(L217))</f>
        <v>0</v>
      </c>
      <c r="L219" s="9"/>
      <c r="M219" s="38"/>
      <c r="N219" s="98">
        <f>IF(Bh="nein",ABS(N217),ABS(O217))</f>
        <v>0</v>
      </c>
      <c r="O219" s="9"/>
      <c r="P219" s="38"/>
      <c r="Q219" s="98">
        <f>IF(Bh="nein",ABS(Q217),ABS(R217))</f>
        <v>0</v>
      </c>
      <c r="R219" s="9"/>
      <c r="S219" s="38"/>
      <c r="T219" s="98">
        <f>IF(Bh="nein",ABS(T217),ABS(U217))</f>
        <v>0</v>
      </c>
      <c r="U219" s="9"/>
      <c r="V219" s="38"/>
      <c r="W219" s="98">
        <f>IF(Bh="nein",ABS(W217),ABS(X217))</f>
        <v>0</v>
      </c>
      <c r="X219" s="9"/>
      <c r="Y219" s="38"/>
      <c r="Z219" s="98">
        <f>IF(Bh="nein",ABS(Z217),ABS(AA217))</f>
        <v>0</v>
      </c>
      <c r="AA219" s="9"/>
      <c r="AB219" s="38"/>
      <c r="AC219" s="98">
        <f>IF(Bh="nein",ABS(AC217),ABS(AD217))</f>
        <v>0</v>
      </c>
      <c r="AD219" s="9"/>
      <c r="AE219" s="38"/>
      <c r="AF219" s="98">
        <f>IF(Bh="nein",ABS(AF217),ABS(AG217))</f>
        <v>0</v>
      </c>
      <c r="AG219" s="9"/>
      <c r="AH219" s="38"/>
      <c r="AI219" s="98">
        <f>IF(Bh="nein",ABS(AI217),ABS(AJ217))</f>
        <v>0</v>
      </c>
      <c r="AJ219" s="9"/>
      <c r="AK219" s="38"/>
      <c r="AL219" s="98">
        <f>IF(Bh="nein",ABS(AL217),ABS(AM217))</f>
        <v>0</v>
      </c>
      <c r="AM219" s="9"/>
      <c r="AN219" s="38"/>
      <c r="AO219" s="98">
        <f>IF(Bh="nein",ABS(AO217),ABS(AP217))</f>
        <v>0</v>
      </c>
      <c r="AP219" s="9"/>
      <c r="AQ219" s="38"/>
      <c r="AR219" s="98">
        <f>IF(Bh="nein",ABS(AR217),ABS(AS217))</f>
        <v>0</v>
      </c>
      <c r="AS219" s="9"/>
      <c r="AT219" s="38"/>
      <c r="AU219" s="98">
        <f>IF(Bh="nein",ABS(AU217),ABS(AV217))</f>
        <v>0</v>
      </c>
      <c r="AV219" s="9"/>
      <c r="AW219" s="38"/>
      <c r="AX219" s="98">
        <f>IF(Bh="nein",ABS(AX217),ABS(AY217))</f>
        <v>0</v>
      </c>
      <c r="AY219" s="9"/>
      <c r="AZ219" s="38"/>
      <c r="BA219" s="98">
        <f>IF(Bh="nein",ABS(BA217),ABS(BB217))</f>
        <v>0</v>
      </c>
      <c r="BB219" s="9"/>
      <c r="BC219" s="38"/>
      <c r="BD219" s="98">
        <f>IF(Bh="nein",ABS(BD217),ABS(BE217))</f>
        <v>0</v>
      </c>
      <c r="BE219" s="9"/>
      <c r="BF219" s="38"/>
      <c r="BG219" s="98">
        <f>IF(Bh="nein",ABS(BG217),ABS(BH217))</f>
        <v>0</v>
      </c>
      <c r="BH219" s="9"/>
      <c r="BI219" s="38"/>
      <c r="BJ219" s="98">
        <f>IF(Bh="nein",ABS(BJ217),ABS(BK217))</f>
        <v>0</v>
      </c>
      <c r="BK219" s="9"/>
      <c r="BL219" s="38"/>
      <c r="BM219" s="98">
        <f>IF(Bh="nein",ABS(BM217),ABS(BN217))</f>
        <v>0</v>
      </c>
      <c r="BN219" s="9"/>
      <c r="BO219" s="38"/>
      <c r="BP219" s="98">
        <f>IF(Bh="nein",ABS(BP217),ABS(BQ217))</f>
        <v>0</v>
      </c>
      <c r="BQ219" s="9"/>
      <c r="BR219" s="38"/>
      <c r="BS219" s="98">
        <f>IF(Bh="nein",ABS(BS217),ABS(BT217))</f>
        <v>0</v>
      </c>
      <c r="BT219" s="9"/>
      <c r="BU219" s="38"/>
      <c r="BV219" s="98">
        <f>IF(Bh="nein",ABS(BV217),ABS(BW217))</f>
        <v>0</v>
      </c>
      <c r="BW219" s="9"/>
      <c r="BX219" s="38"/>
      <c r="BY219" s="98">
        <f>IF(Bh="nein",ABS(BY217),ABS(BZ217))</f>
        <v>0</v>
      </c>
      <c r="BZ219" s="9"/>
      <c r="CA219" s="38"/>
      <c r="CB219" s="98">
        <f>IF(Bh="nein",ABS(CB217),ABS(CC217))</f>
        <v>0</v>
      </c>
      <c r="CC219" s="9"/>
    </row>
    <row r="220" spans="1:81">
      <c r="A220" s="7"/>
      <c r="B220" s="8"/>
      <c r="C220" s="11" t="s">
        <v>229</v>
      </c>
      <c r="D220" s="3"/>
      <c r="E220" s="6"/>
      <c r="F220" s="55" t="s">
        <v>179</v>
      </c>
      <c r="G220" s="41"/>
      <c r="H220" s="6">
        <f>IF($D218&lt;=nHP,H$82/H_T,0)</f>
        <v>0</v>
      </c>
      <c r="I220" s="3"/>
      <c r="J220" s="41"/>
      <c r="K220" s="6">
        <f>IF($D218&lt;=nHP,K$82/H_T,0)</f>
        <v>0</v>
      </c>
      <c r="L220" s="3"/>
      <c r="M220" s="41"/>
      <c r="N220" s="6">
        <f>IF($D218&lt;=nHP,N$82/H_T,0)</f>
        <v>0</v>
      </c>
      <c r="P220" s="41"/>
      <c r="Q220" s="6">
        <f>IF($D218&lt;=nHP,Q$82/H_T,0)</f>
        <v>0</v>
      </c>
      <c r="S220" s="41"/>
      <c r="T220" s="6">
        <f>IF($D218&lt;=nHP,T$82/H_T,0)</f>
        <v>0</v>
      </c>
      <c r="V220" s="41"/>
      <c r="W220" s="6">
        <f>IF($D218&lt;=nHP,W$82/H_T,0)</f>
        <v>0</v>
      </c>
      <c r="Y220" s="41"/>
      <c r="Z220" s="6">
        <f>IF($D218&lt;=nHP,Z$82/H_T,0)</f>
        <v>0</v>
      </c>
      <c r="AB220" s="41"/>
      <c r="AC220" s="6">
        <f>IF($D218&lt;=nHP,AC$82/H_T,0)</f>
        <v>0</v>
      </c>
      <c r="AE220" s="41"/>
      <c r="AF220" s="6">
        <f>IF($D218&lt;=nHP,AF$82/H_T,0)</f>
        <v>0</v>
      </c>
      <c r="AH220" s="41"/>
      <c r="AI220" s="6">
        <f>IF($D218&lt;=nHP,AI$82/H_T,0)</f>
        <v>0</v>
      </c>
      <c r="AK220" s="41"/>
      <c r="AL220" s="6">
        <f>IF($D218&lt;=nHP,AL$82/H_T,0)</f>
        <v>0</v>
      </c>
      <c r="AN220" s="41"/>
      <c r="AO220" s="6">
        <f>IF($D218&lt;=nHP,AO$82/H_T,0)</f>
        <v>0</v>
      </c>
      <c r="AP220" s="3"/>
      <c r="AQ220" s="41"/>
      <c r="AR220" s="6">
        <f>IF($D218&lt;=nHP,AR$82/H_T,0)</f>
        <v>0</v>
      </c>
      <c r="AS220" s="3"/>
      <c r="AT220" s="41"/>
      <c r="AU220" s="6">
        <f>IF($D218&lt;=nHP,AU$82/H_T,0)</f>
        <v>0</v>
      </c>
      <c r="AW220" s="41"/>
      <c r="AX220" s="6">
        <f>IF($D218&lt;=nHP,AX$82/H_T,0)</f>
        <v>0</v>
      </c>
      <c r="AY220" s="3"/>
      <c r="AZ220" s="41"/>
      <c r="BA220" s="6">
        <f>IF($D218&lt;=nHP,BA$82/H_T,0)</f>
        <v>0</v>
      </c>
      <c r="BB220" s="3"/>
      <c r="BC220" s="41"/>
      <c r="BD220" s="6">
        <f>IF($D218&lt;=nHP,BD$82/H_T,0)</f>
        <v>0</v>
      </c>
      <c r="BE220" s="3"/>
      <c r="BF220" s="41"/>
      <c r="BG220" s="6">
        <f>IF($D218&lt;=nHP,BG$82/H_T,0)</f>
        <v>0</v>
      </c>
      <c r="BH220" s="3"/>
      <c r="BI220" s="41"/>
      <c r="BJ220" s="6">
        <f>IF($D218&lt;=nHP,BJ$82/H_T,0)</f>
        <v>0</v>
      </c>
      <c r="BK220" s="3"/>
      <c r="BL220" s="41"/>
      <c r="BM220" s="6">
        <f>IF($D218&lt;=nHP,BM$82/H_T,0)</f>
        <v>0</v>
      </c>
      <c r="BN220" s="3"/>
      <c r="BO220" s="41"/>
      <c r="BP220" s="6">
        <f>IF($D218&lt;=nHP,BP$82/H_T,0)</f>
        <v>0</v>
      </c>
      <c r="BQ220" s="3"/>
      <c r="BR220" s="41"/>
      <c r="BS220" s="6">
        <f>IF($D218&lt;=nHP,BS$82/H_T,0)</f>
        <v>0</v>
      </c>
      <c r="BT220" s="3"/>
      <c r="BU220" s="41"/>
      <c r="BV220" s="6">
        <f>IF($D218&lt;=nHP,BV$82/H_T,0)</f>
        <v>0</v>
      </c>
      <c r="BW220" s="3"/>
      <c r="BX220" s="41"/>
      <c r="BY220" s="6">
        <f>IF($D218&lt;=nHP,BY$82/H_T,0)</f>
        <v>0</v>
      </c>
      <c r="BZ220" s="3"/>
      <c r="CA220" s="41"/>
      <c r="CB220" s="6">
        <f>IF($D218&lt;=nHP,CB$82/H_T,0)</f>
        <v>0</v>
      </c>
      <c r="CC220" s="3"/>
    </row>
    <row r="221" spans="1:81">
      <c r="A221" s="41" t="s">
        <v>223</v>
      </c>
      <c r="B221" s="6" t="str">
        <f>IF(D224="","",IF(ABS(H224)=Bemessung!$C$26,ABS(Daten!H219),IF(ABS(Daten!K224)=Bemessung!$C$26,ABS(Daten!K219),IF(ABS(Daten!N224)=Bemessung!$C$26,ABS(Daten!N219),IF(ABS(Daten!Q224)=Bemessung!$C$26,ABS(Daten!Q219),IF(ABS(Daten!T224)=Bemessung!$C$26,ABS(Daten!T219),IF(ABS(Daten!W224)=Bemessung!$C$26,ABS(Daten!W219),IF(ABS(Daten!Z224)=Bemessung!$C$26,ABS(Daten!Z219),IF(ABS(Daten!AC224)=Bemessung!$C$26,ABS(Daten!AC219),IF(ABS(Daten!AF224)=Bemessung!$C$26,ABS(Daten!AF219),IF(ABS(Daten!AI224)=Bemessung!$C$26,ABS(Daten!AI219),IF(ABS(Daten!AL224)=Bemessung!$C$26,ABS(Daten!AL219),IF(ABS(Daten!AO224)=Bemessung!$C$26,ABS(Daten!AO219),IF(ABS(Daten!AR224)=Bemessung!$C$26,ABS(Daten!AR219),IF(ABS(Daten!AU224)=Bemessung!$C$26,ABS(Daten!AU219),IF(ABS(Daten!AX224)=Bemessung!$C$26,ABS(Daten!AX219),IF(ABS(Daten!BA224)=Bemessung!$C$26,ABS(Daten!BA219),IF(ABS(Daten!BD224)=Bemessung!$C$26,ABS(Daten!BD219),IF(ABS(Daten!BG224)=Bemessung!$C$26,ABS(Daten!BG219),IF(ABS(Daten!BJ224)=Bemessung!$C$26,ABS(Daten!BJ219),IF(ABS(Daten!BM224)=Bemessung!$C$26,ABS(Daten!BM219),IF(ABS(Daten!BP224)=Bemessung!$C$26,ABS(Daten!BP219),IF(ABS(Daten!BS224)=Bemessung!$C$26,ABS(Daten!BS219),IF(ABS(Daten!BV224)=Bemessung!$C$26,ABS(Daten!BV219),IF(ABS(Daten!BY224)=Bemessung!$C$26,ABS(Daten!BY219),IF(ABS(Daten!CB224)=Bemessung!$C$26,ABS(Daten!CB219),""))))))))))))))))))))))))))</f>
        <v/>
      </c>
      <c r="C221" s="65" t="str">
        <f>IF(D224="","",IF(ABS(H224)=Bemessung!$C$26,1,IF(ABS(Daten!K224)=Bemessung!$C$26,2,IF(ABS(Daten!N224)=Bemessung!$C$26,3,IF(ABS(Daten!Q224)=Bemessung!$C$26,4,IF(ABS(Daten!T224)=Bemessung!$C$26,5,IF(ABS(Daten!W224)=Bemessung!$C$26,6,IF(ABS(Daten!Z224)=Bemessung!$C$26,7,IF(ABS(Daten!AC224)=Bemessung!$C$26,8,IF(ABS(Daten!AF224)=Bemessung!$C$26,9,IF(ABS(Daten!AI224)=Bemessung!$C$26,10,IF(ABS(Daten!AL224)=Bemessung!$C$26,11,IF(ABS(Daten!AO224)=Bemessung!$C$26,12,IF(ABS(Daten!AR224)=Bemessung!$C$26,13,IF(ABS(Daten!AU224)=Bemessung!$C$26,14,IF(ABS(Daten!AX224)=Bemessung!$C$26,15,IF(ABS(Daten!BA224)=Bemessung!$C$26,16,IF(ABS(Daten!BD224)=Bemessung!$C$26,17,IF(ABS(Daten!BG224)=Bemessung!$C$26,18,IF(ABS(Daten!BJ224)=Bemessung!$C$26,19,IF(ABS(Daten!BM224)=Bemessung!$C$26,20,IF(ABS(Daten!BP224)=Bemessung!$C$26,21,IF(ABS(Daten!BS224)=Bemessung!$C$26,22,IF(ABS(Daten!BV224)=Bemessung!$C$26,23,IF(ABS(Daten!BY224)=Bemessung!$C$26,24,IF(ABS(Daten!CB224)=Bemessung!$C$26,25,""))))))))))))))))))))))))))</f>
        <v/>
      </c>
      <c r="D221" s="3" t="s">
        <v>103</v>
      </c>
      <c r="E221" s="6">
        <f>E219-$O$27</f>
        <v>0</v>
      </c>
      <c r="F221" s="55" t="s">
        <v>101</v>
      </c>
      <c r="G221" s="41">
        <v>0</v>
      </c>
      <c r="H221" s="6">
        <f>IF(H$82&gt;0,I221,G221)</f>
        <v>0</v>
      </c>
      <c r="I221" s="6">
        <f>IF(E219=0,0,IF(I$81=L_T,0,4*I$83/H$80))</f>
        <v>0</v>
      </c>
      <c r="J221" s="56">
        <f>IF($E219=0,0,IF(J$81=L_T,0,-(4*J$83/K$80+2*L$83/K$80)))</f>
        <v>0</v>
      </c>
      <c r="K221" s="6">
        <f>IF(K$82&gt;0,L221,J221)</f>
        <v>0</v>
      </c>
      <c r="L221" s="6">
        <f>IF($E219=0,0,IF(L$81=L_T,0,2*J$83/K$80+4*L$83/K$80))</f>
        <v>0</v>
      </c>
      <c r="M221" s="56">
        <f>IF($E219=0,0,IF(M$81=L_T,0,-(4*M$83/N$80+2*O$83/N$80)))</f>
        <v>0</v>
      </c>
      <c r="N221" s="6">
        <f>IF(N$82&gt;0,O221,M221)</f>
        <v>0</v>
      </c>
      <c r="O221" s="6">
        <f>IF($E219=0,0,IF(O$81=L_T,0,2*M$83/N$80+4*O$83/N$80))</f>
        <v>0</v>
      </c>
      <c r="P221" s="56">
        <f>IF($E219=0,0,IF(P$81=L_T,0,-(4*P$83/Q$80+2*R$83/Q$80)))</f>
        <v>0</v>
      </c>
      <c r="Q221" s="6">
        <f>IF(Q$82&gt;0,R221,P221)</f>
        <v>0</v>
      </c>
      <c r="R221" s="6">
        <f>IF($E219=0,0,IF(R$81=L_T,0,2*P$83/Q$80+4*R$83/Q$80))</f>
        <v>0</v>
      </c>
      <c r="S221" s="56">
        <f>IF($E219=0,0,IF(S$81=L_T,0,-(4*S$83/T$80+2*U$83/T$80)))</f>
        <v>0</v>
      </c>
      <c r="T221" s="6">
        <f>IF(T$82&gt;0,U221,S221)</f>
        <v>0</v>
      </c>
      <c r="U221" s="6">
        <f>IF($E219=0,0,IF(U$81=L_T,0,2*S$83/T$80+4*U$83/T$80))</f>
        <v>0</v>
      </c>
      <c r="V221" s="56">
        <f>IF($E219=0,0,IF(V$81=L_T,0,-(4*V$83/W$80+2*X$83/W$80)))</f>
        <v>0</v>
      </c>
      <c r="W221" s="6">
        <f>IF(W$82&gt;0,X221,V221)</f>
        <v>0</v>
      </c>
      <c r="X221" s="6">
        <f>IF($E219=0,0,IF(X$81=L_T,0,2*V$83/W$80+4*X$83/W$80))</f>
        <v>0</v>
      </c>
      <c r="Y221" s="56">
        <f>IF($E219=0,0,IF(Y$81=L_T,0,-(4*Y$83/Z$80+2*AA$83/Z$80)))</f>
        <v>0</v>
      </c>
      <c r="Z221" s="6">
        <f>IF(Z$82&gt;0,AA221,Y221)</f>
        <v>0</v>
      </c>
      <c r="AA221" s="6">
        <f>IF($E219=0,0,IF(AA$81=L_T,0,2*Y$83/Z$80+4*AA$83/Z$80))</f>
        <v>0</v>
      </c>
      <c r="AB221" s="56">
        <f>IF($E219=0,0,IF(AB$81=L_T,0,-(4*AB$83/AC$80+2*AD$83/AC$80)))</f>
        <v>0</v>
      </c>
      <c r="AC221" s="6">
        <f>IF(AC$82&gt;0,AD221,AB221)</f>
        <v>0</v>
      </c>
      <c r="AD221" s="6">
        <f>IF($E219=0,0,IF(AD$81=L_T,0,2*AB$83/AC$80+4*AD$83/AC$80))</f>
        <v>0</v>
      </c>
      <c r="AE221" s="56">
        <f>IF($E219=0,0,IF(AE$81=L_T,0,-(4*AE$83/AF$80+2*AG$83/AF$80)))</f>
        <v>0</v>
      </c>
      <c r="AF221" s="6">
        <f>IF(AF$82&gt;0,AG221,AE221)</f>
        <v>0</v>
      </c>
      <c r="AG221" s="6">
        <f>IF($E219=0,0,IF(AG$81=L_T,0,2*AE$83/AF$80+4*AG$83/AF$80))</f>
        <v>0</v>
      </c>
      <c r="AH221" s="56">
        <f>IF($E219=0,0,IF(AH$81=L_T,0,-(4*AH$83/AI$80+2*AJ$83/AI$80)))</f>
        <v>0</v>
      </c>
      <c r="AI221" s="6">
        <f>IF(AI$82&gt;0,AJ221,AH221)</f>
        <v>0</v>
      </c>
      <c r="AJ221" s="6">
        <f>IF($E219=0,0,IF(AJ$81=L_T,0,2*AH$83/AI$80+4*AJ$83/AI$80))</f>
        <v>0</v>
      </c>
      <c r="AK221" s="56">
        <f>IF($E219=0,0,IF(AK$81=L_T,0,-(4*AK$83/AL$80+2*AM$83/AL$80)))</f>
        <v>0</v>
      </c>
      <c r="AL221" s="6">
        <f>IF(AL$82&gt;0,AM221,AK221)</f>
        <v>0</v>
      </c>
      <c r="AM221" s="6">
        <f>IF($E219=0,0,IF(AM$81=L_T,0,2*AK$83/AL$80+4*AM$83/AL$80))</f>
        <v>0</v>
      </c>
      <c r="AN221" s="56">
        <f>IF($E219=0,0,IF(AN$81=L_T,0,-(4*AN$83/AO$80+2*AP$83/AO$80)))</f>
        <v>0</v>
      </c>
      <c r="AO221" s="6">
        <f>IF(AO$82&gt;0,AP221,AN221)</f>
        <v>0</v>
      </c>
      <c r="AP221" s="6">
        <f>IF($E219=0,0,IF(AP$81=L_T,0,2*AN$83/AO$80+4*AP$83/AO$80))</f>
        <v>0</v>
      </c>
      <c r="AQ221" s="56">
        <f>IF($E219=0,0,IF(AQ$81=L_T,0,-(4*AQ$83/AR$80+2*AS$83/AR$80)))</f>
        <v>0</v>
      </c>
      <c r="AR221" s="6">
        <f>IF(AR$82&gt;0,AS221,AQ221)</f>
        <v>0</v>
      </c>
      <c r="AS221" s="6">
        <f>IF($E219=0,0,IF(AS$81=L_T,0,2*AQ$83/AR$80+4*AS$83/AR$80))</f>
        <v>0</v>
      </c>
      <c r="AT221" s="56">
        <f>IF($E219=0,0,IF(AT$81=L_T,0,-(4*AT$83/AU$80+2*AV$83/AU$80)))</f>
        <v>0</v>
      </c>
      <c r="AU221" s="6">
        <f>IF(AU$82&gt;0,AV221,AT221)</f>
        <v>0</v>
      </c>
      <c r="AV221" s="6">
        <f>IF($E219=0,0,IF(AV$81=L_T,0,2*AT$83/AU$80+4*AV$83/AU$80))</f>
        <v>0</v>
      </c>
      <c r="AW221" s="56">
        <f>IF($E219=0,0,IF(AW$81=L_T,0,-(4*AW$83/AX$80+2*AY$83/AX$80)))</f>
        <v>0</v>
      </c>
      <c r="AX221" s="6">
        <f>IF(AX$82&gt;0,AY221,AW221)</f>
        <v>0</v>
      </c>
      <c r="AY221" s="6">
        <f>IF($E219=0,0,IF(AY$81=L_T,0,2*AW$83/AX$80+4*AY$83/AX$80))</f>
        <v>0</v>
      </c>
      <c r="AZ221" s="56">
        <f>IF($E219=0,0,IF(AZ$81=L_T,0,-(4*AZ$83/BA$80+2*BB$83/BA$80)))</f>
        <v>0</v>
      </c>
      <c r="BA221" s="6">
        <f>IF(BA$82&gt;0,BB221,AZ221)</f>
        <v>0</v>
      </c>
      <c r="BB221" s="6">
        <f>IF($E219=0,0,IF(BB$81=L_T,0,2*AZ$83/BA$80+4*BB$83/BA$80))</f>
        <v>0</v>
      </c>
      <c r="BC221" s="56">
        <f>IF($E219=0,0,IF(BC$81=L_T,0,-(4*BC$83/BD$80+2*BE$83/BD$80)))</f>
        <v>0</v>
      </c>
      <c r="BD221" s="6">
        <f>IF(BD$82&gt;0,BE221,BC221)</f>
        <v>0</v>
      </c>
      <c r="BE221" s="6">
        <f>IF($E219=0,0,IF(BE$81=L_T,0,2*BC$83/BD$80+4*BE$83/BD$80))</f>
        <v>0</v>
      </c>
      <c r="BF221" s="56">
        <f>IF($E219=0,0,IF(BF$81=L_T,0,-(4*BF$83/BG$80+2*BH$83/BG$80)))</f>
        <v>0</v>
      </c>
      <c r="BG221" s="6">
        <f>IF(BG$82&gt;0,BH221,BF221)</f>
        <v>0</v>
      </c>
      <c r="BH221" s="6">
        <f>IF($E219=0,0,IF(BH$81=L_T,0,2*BF$83/BG$80+4*BH$83/BG$80))</f>
        <v>0</v>
      </c>
      <c r="BI221" s="56">
        <f>IF($E219=0,0,IF(BI$81=L_T,0,-(4*BI$83/BJ$80+2*BK$83/BJ$80)))</f>
        <v>0</v>
      </c>
      <c r="BJ221" s="6">
        <f>IF(BJ$82&gt;0,BK221,BI221)</f>
        <v>0</v>
      </c>
      <c r="BK221" s="6">
        <f>IF($E219=0,0,IF(BK$81=L_T,0,2*BI$83/BJ$80+4*BK$83/BJ$80))</f>
        <v>0</v>
      </c>
      <c r="BL221" s="56">
        <f>IF($E219=0,0,IF(BL$81=L_T,0,-(4*BL$83/BM$80+2*BN$83/BM$80)))</f>
        <v>0</v>
      </c>
      <c r="BM221" s="6">
        <f>IF(BM$82&gt;0,BN221,BL221)</f>
        <v>0</v>
      </c>
      <c r="BN221" s="6">
        <f>IF($E219=0,0,IF(BN$81=L_T,0,2*BL$83/BM$80+4*BN$83/BM$80))</f>
        <v>0</v>
      </c>
      <c r="BO221" s="56">
        <f>IF($E219=0,0,IF(BO$81=L_T,0,-(4*BO$83/BP$80+2*BQ$83/BP$80)))</f>
        <v>0</v>
      </c>
      <c r="BP221" s="6">
        <f>IF(BP$82&gt;0,BQ221,BO221)</f>
        <v>0</v>
      </c>
      <c r="BQ221" s="6">
        <f>IF($E219=0,0,IF(BQ$81=L_T,0,2*BO$83/BP$80+4*BQ$83/BP$80))</f>
        <v>0</v>
      </c>
      <c r="BR221" s="56">
        <f>IF($E219=0,0,IF(BR$81=L_T,0,-(4*BR$83/BS$80+2*BT$83/BS$80)))</f>
        <v>0</v>
      </c>
      <c r="BS221" s="6">
        <f>IF(BS$82&gt;0,BT221,BR221)</f>
        <v>0</v>
      </c>
      <c r="BT221" s="6">
        <f>IF($E219=0,0,IF(BT$81=L_T,0,2*BR$83/BS$80+4*BT$83/BS$80))</f>
        <v>0</v>
      </c>
      <c r="BU221" s="56">
        <f>IF($E219=0,0,IF(BU$81=L_T,0,-(4*BU$83/BV$80+2*BW$83/BV$80)))</f>
        <v>0</v>
      </c>
      <c r="BV221" s="6">
        <f>IF(BV$82&gt;0,BW221,BU221)</f>
        <v>0</v>
      </c>
      <c r="BW221" s="6">
        <f>IF($E219=0,0,IF(BW$81=L_T,0,2*BU$83/BV$80+4*BW$83/BV$80))</f>
        <v>0</v>
      </c>
      <c r="BX221" s="56">
        <f>IF($E219=0,0,IF(BX$81=L_T,0,-(4*BX$83/BY$80+2*BZ$83/BY$80)))</f>
        <v>0</v>
      </c>
      <c r="BY221" s="6">
        <f>IF(BY$82&gt;0,BZ221,BX221)</f>
        <v>0</v>
      </c>
      <c r="BZ221" s="6">
        <f>IF($E219=0,0,IF(BZ$81=L_T,0,2*BX$83/BY$80+4*BZ$83/BY$80))</f>
        <v>0</v>
      </c>
      <c r="CA221" s="56">
        <f>IF($E219=0,0,IF(CA$81=L_T,0,-(4*CA$83/CB$80+2*CC$83/CB$80)))</f>
        <v>0</v>
      </c>
      <c r="CB221" s="6">
        <f>IF(CB$82&gt;0,CC221,CA221)</f>
        <v>0</v>
      </c>
      <c r="CC221" s="6">
        <f>IF($E219=0,0,IF(CC$81=L_T,0,2*CA$83/CB$80+4*CC$83/CB$80))</f>
        <v>0</v>
      </c>
    </row>
    <row r="222" spans="1:81">
      <c r="A222" s="41" t="s">
        <v>224</v>
      </c>
      <c r="B222" s="6" t="str">
        <f>IF(D224="","",IF(ABS(H224)=Bemessung!$C$26,ABS(Daten!H221),IF(ABS(Daten!K224)=Bemessung!$C$26,ABS(Daten!K221),IF(ABS(Daten!N224)=Bemessung!$C$26,ABS(Daten!N221),IF(ABS(Daten!Q224)=Bemessung!$C$26,ABS(Daten!Q221),IF(ABS(Daten!T224)=Bemessung!$C$26,ABS(Daten!T221),IF(ABS(Daten!W224)=Bemessung!$C$26,ABS(Daten!W221),IF(ABS(Daten!Z224)=Bemessung!$C$26,ABS(Daten!Z221),IF(ABS(Daten!AC224)=Bemessung!$C$26,ABS(Daten!AC221),IF(ABS(Daten!AF224)=Bemessung!$C$26,ABS(Daten!AF221),IF(ABS(Daten!AI224)=Bemessung!$C$26,ABS(Daten!AI221),IF(ABS(Daten!AL224)=Bemessung!$C$26,ABS(Daten!AL221),IF(ABS(Daten!AO224)=Bemessung!$C$26,ABS(Daten!AO221),IF(ABS(Daten!AR224)=Bemessung!$C$26,ABS(Daten!AR221),IF(ABS(Daten!AU224)=Bemessung!$C$26,ABS(Daten!AU221),IF(ABS(Daten!AX224)=Bemessung!$C$26,ABS(Daten!AX221),IF(ABS(Daten!BA224)=Bemessung!$C$26,ABS(Daten!BA221),IF(ABS(Daten!BD224)=Bemessung!$C$26,ABS(Daten!BD221),IF(ABS(Daten!BG224)=Bemessung!$C$26,ABS(Daten!BG221),IF(ABS(Daten!BJ224)=Bemessung!$C$26,ABS(Daten!BJ221),IF(ABS(Daten!BM224)=Bemessung!$C$26,ABS(Daten!BM221),IF(ABS(Daten!BP224)=Bemessung!$C$26,ABS(Daten!BP221),IF(ABS(Daten!BS224)=Bemessung!$C$26,ABS(Daten!BS221),IF(ABS(Daten!BV224)=Bemessung!$C$26,ABS(Daten!BV221),IF(ABS(Daten!BY224)=Bemessung!$C$26,ABS(Daten!BY221),IF(ABS(Daten!CB224)=Bemessung!$C$26,ABS(Daten!CB221),""))))))))))))))))))))))))))</f>
        <v/>
      </c>
      <c r="C222" s="28"/>
      <c r="D222" s="3"/>
      <c r="E222" s="6"/>
      <c r="F222" s="55" t="s">
        <v>180</v>
      </c>
      <c r="G222" s="41"/>
      <c r="H222" s="6">
        <f>IF(Bh="nein",ABS(H218),ABS(I218))</f>
        <v>0</v>
      </c>
      <c r="I222" s="6"/>
      <c r="J222" s="56"/>
      <c r="K222" s="6">
        <f>IF(Bh="nein",ABS(K218),ABS(L218))</f>
        <v>0</v>
      </c>
      <c r="L222" s="6"/>
      <c r="M222" s="56"/>
      <c r="N222" s="6">
        <f>IF(Bh="nein",ABS(N218),ABS(O218))</f>
        <v>0</v>
      </c>
      <c r="O222" s="6"/>
      <c r="P222" s="56"/>
      <c r="Q222" s="6">
        <f>IF(Bh="nein",ABS(Q218),ABS(R218))</f>
        <v>0</v>
      </c>
      <c r="R222" s="6"/>
      <c r="S222" s="56"/>
      <c r="T222" s="6">
        <f>IF(Bh="nein",ABS(T218),ABS(U218))</f>
        <v>0</v>
      </c>
      <c r="U222" s="6"/>
      <c r="V222" s="56"/>
      <c r="W222" s="6">
        <f>IF(Bh="nein",ABS(W218),ABS(X218))</f>
        <v>0</v>
      </c>
      <c r="X222" s="6"/>
      <c r="Y222" s="56"/>
      <c r="Z222" s="6">
        <f>IF(Bh="nein",ABS(Z218),ABS(AA218))</f>
        <v>0</v>
      </c>
      <c r="AA222" s="6"/>
      <c r="AB222" s="56"/>
      <c r="AC222" s="6">
        <f>IF(Bh="nein",ABS(AC218),ABS(AD218))</f>
        <v>0</v>
      </c>
      <c r="AD222" s="6"/>
      <c r="AE222" s="56"/>
      <c r="AF222" s="6">
        <f>IF(Bh="nein",ABS(AF218),ABS(AG218))</f>
        <v>0</v>
      </c>
      <c r="AG222" s="6"/>
      <c r="AH222" s="56"/>
      <c r="AI222" s="6">
        <f>IF(Bh="nein",ABS(AI218),ABS(AJ218))</f>
        <v>0</v>
      </c>
      <c r="AJ222" s="6"/>
      <c r="AK222" s="56"/>
      <c r="AL222" s="6">
        <f>IF(Bh="nein",ABS(AL218),ABS(AM218))</f>
        <v>0</v>
      </c>
      <c r="AM222" s="6"/>
      <c r="AN222" s="56"/>
      <c r="AO222" s="6">
        <f>IF(Bh="nein",ABS(AO218),ABS(AP218))</f>
        <v>0</v>
      </c>
      <c r="AP222" s="6"/>
      <c r="AQ222" s="56"/>
      <c r="AR222" s="6">
        <f>IF(Bh="nein",ABS(AR218),ABS(AS218))</f>
        <v>0</v>
      </c>
      <c r="AS222" s="6"/>
      <c r="AT222" s="56"/>
      <c r="AU222" s="6">
        <f>IF(Bh="nein",ABS(AU218),ABS(AV218))</f>
        <v>0</v>
      </c>
      <c r="AV222" s="6"/>
      <c r="AW222" s="56"/>
      <c r="AX222" s="6">
        <f>IF(Bh="nein",ABS(AX218),ABS(AY218))</f>
        <v>0</v>
      </c>
      <c r="AY222" s="6"/>
      <c r="AZ222" s="56"/>
      <c r="BA222" s="6">
        <f>IF(Bh="nein",ABS(BA218),ABS(BB218))</f>
        <v>0</v>
      </c>
      <c r="BB222" s="6"/>
      <c r="BC222" s="56"/>
      <c r="BD222" s="6">
        <f>IF(Bh="nein",ABS(BD218),ABS(BE218))</f>
        <v>0</v>
      </c>
      <c r="BE222" s="6"/>
      <c r="BF222" s="56"/>
      <c r="BG222" s="6">
        <f>IF(Bh="nein",ABS(BG218),ABS(BH218))</f>
        <v>0</v>
      </c>
      <c r="BH222" s="6"/>
      <c r="BI222" s="56"/>
      <c r="BJ222" s="6">
        <f>IF(Bh="nein",ABS(BJ218),ABS(BK218))</f>
        <v>0</v>
      </c>
      <c r="BK222" s="6"/>
      <c r="BL222" s="56"/>
      <c r="BM222" s="6">
        <f>IF(Bh="nein",ABS(BM218),ABS(BN218))</f>
        <v>0</v>
      </c>
      <c r="BN222" s="6"/>
      <c r="BO222" s="56"/>
      <c r="BP222" s="6">
        <f>IF(Bh="nein",ABS(BP218),ABS(BQ218))</f>
        <v>0</v>
      </c>
      <c r="BQ222" s="6"/>
      <c r="BR222" s="56"/>
      <c r="BS222" s="6">
        <f>IF(Bh="nein",ABS(BS218),ABS(BT218))</f>
        <v>0</v>
      </c>
      <c r="BT222" s="6"/>
      <c r="BU222" s="56"/>
      <c r="BV222" s="6">
        <f>IF(Bh="nein",ABS(BV218),ABS(BW218))</f>
        <v>0</v>
      </c>
      <c r="BW222" s="6"/>
      <c r="BX222" s="56"/>
      <c r="BY222" s="6">
        <f>IF(Bh="nein",ABS(BY218),ABS(BZ218))</f>
        <v>0</v>
      </c>
      <c r="BZ222" s="6"/>
      <c r="CA222" s="56"/>
      <c r="CB222" s="6">
        <f>IF(Bh="nein",ABS(CB218),ABS(CC218))</f>
        <v>0</v>
      </c>
      <c r="CC222" s="6"/>
    </row>
    <row r="223" spans="1:81">
      <c r="A223" s="41" t="s">
        <v>225</v>
      </c>
      <c r="B223" s="6" t="str">
        <f>IF(D224="","",IF(ABS(H224)=Bemessung!$C$26,ABS(Daten!H220),IF(ABS(Daten!K224)=Bemessung!$C$26,ABS(Daten!K220),IF(ABS(Daten!N224)=Bemessung!$C$26,ABS(Daten!N220),IF(ABS(Daten!Q224)=Bemessung!$C$26,ABS(Daten!Q220),IF(ABS(Daten!T224)=Bemessung!$C$26,ABS(Daten!T220),IF(ABS(Daten!W224)=Bemessung!$C$26,ABS(Daten!W220),IF(ABS(Daten!Z224)=Bemessung!$C$26,ABS(Daten!Z220),IF(ABS(Daten!AC224)=Bemessung!$C$26,ABS(Daten!AC220),IF(ABS(Daten!AF224)=Bemessung!$C$26,ABS(Daten!AF220),IF(ABS(Daten!AI224)=Bemessung!$C$26,ABS(Daten!AI220),IF(ABS(Daten!AL224)=Bemessung!$C$26,ABS(Daten!AL220),IF(ABS(Daten!AO224)=Bemessung!$C$26,ABS(Daten!AO220),IF(ABS(Daten!AR224)=Bemessung!$C$26,ABS(Daten!AR220),IF(ABS(Daten!AU224)=Bemessung!$C$26,ABS(Daten!AU220),IF(ABS(Daten!AX224)=Bemessung!$C$26,ABS(Daten!AX220),IF(ABS(Daten!BA224)=Bemessung!$C$26,ABS(Daten!BA220),IF(ABS(Daten!BD224)=Bemessung!$C$26,ABS(Daten!BD220),IF(ABS(Daten!BG224)=Bemessung!$C$26,ABS(Daten!BG220),IF(ABS(Daten!BJ224)=Bemessung!$C$26,ABS(Daten!BJ220),IF(ABS(Daten!BM224)=Bemessung!$C$26,ABS(Daten!BM220),IF(ABS(Daten!BP224)=Bemessung!$C$26,ABS(Daten!BP220),IF(ABS(Daten!BS224)=Bemessung!$C$26,ABS(Daten!BS220),IF(ABS(Daten!BV224)=Bemessung!$C$26,ABS(Daten!BV220),IF(ABS(Daten!BY224)=Bemessung!$C$26,ABS(Daten!BY220),IF(ABS(Daten!CB224)=Bemessung!$C$26,ABS(Daten!CB220),""))))))))))))))))))))))))))</f>
        <v/>
      </c>
      <c r="C223" s="28"/>
      <c r="D223" s="3"/>
      <c r="E223" s="6"/>
      <c r="F223" s="57" t="s">
        <v>181</v>
      </c>
      <c r="G223" s="34"/>
      <c r="H223" s="19">
        <f>IF($D218&lt;=nHP,H$82/H_T,0)</f>
        <v>0</v>
      </c>
      <c r="I223" s="26"/>
      <c r="J223" s="34"/>
      <c r="K223" s="19">
        <f>IF($D218&lt;=nHP,K$82/H_T,0)</f>
        <v>0</v>
      </c>
      <c r="L223" s="26"/>
      <c r="M223" s="34"/>
      <c r="N223" s="19">
        <f>IF($D218&lt;=nHP,N$82/H_T,0)</f>
        <v>0</v>
      </c>
      <c r="O223" s="26"/>
      <c r="P223" s="34"/>
      <c r="Q223" s="19">
        <f>IF($D218&lt;=nHP,Q$82/H_T,0)</f>
        <v>0</v>
      </c>
      <c r="R223" s="26"/>
      <c r="S223" s="34"/>
      <c r="T223" s="19">
        <f>IF($D218&lt;=nHP,T$82/H_T,0)</f>
        <v>0</v>
      </c>
      <c r="U223" s="26"/>
      <c r="V223" s="34"/>
      <c r="W223" s="19">
        <f>IF($D218&lt;=nHP,W$82/H_T,0)</f>
        <v>0</v>
      </c>
      <c r="X223" s="26"/>
      <c r="Y223" s="34"/>
      <c r="Z223" s="19">
        <f>IF($D218&lt;=nHP,Z$82/H_T,0)</f>
        <v>0</v>
      </c>
      <c r="AA223" s="26"/>
      <c r="AB223" s="34"/>
      <c r="AC223" s="19">
        <f>IF($D218&lt;=nHP,AC$82/H_T,0)</f>
        <v>0</v>
      </c>
      <c r="AD223" s="26"/>
      <c r="AE223" s="34"/>
      <c r="AF223" s="19">
        <f>IF($D218&lt;=nHP,AF$82/H_T,0)</f>
        <v>0</v>
      </c>
      <c r="AG223" s="26"/>
      <c r="AH223" s="34"/>
      <c r="AI223" s="19">
        <f>IF($D218&lt;=nHP,AI$82/H_T,0)</f>
        <v>0</v>
      </c>
      <c r="AJ223" s="26"/>
      <c r="AK223" s="34"/>
      <c r="AL223" s="19">
        <f>IF($D218&lt;=nHP,AL$82/H_T,0)</f>
        <v>0</v>
      </c>
      <c r="AM223" s="26"/>
      <c r="AN223" s="34"/>
      <c r="AO223" s="19">
        <f>IF($D218&lt;=nHP,AO$82/H_T,0)</f>
        <v>0</v>
      </c>
      <c r="AP223" s="26"/>
      <c r="AQ223" s="34"/>
      <c r="AR223" s="19">
        <f>IF($D218&lt;=nHP,AR$82/H_T,0)</f>
        <v>0</v>
      </c>
      <c r="AS223" s="26"/>
      <c r="AT223" s="34"/>
      <c r="AU223" s="19">
        <f>IF($D218&lt;=nHP,AU$82/H_T,0)</f>
        <v>0</v>
      </c>
      <c r="AV223" s="26"/>
      <c r="AW223" s="34"/>
      <c r="AX223" s="19">
        <f>IF($D218&lt;=nHP,AX$82/H_T,0)</f>
        <v>0</v>
      </c>
      <c r="AY223" s="26"/>
      <c r="AZ223" s="34"/>
      <c r="BA223" s="19">
        <f>IF($D218&lt;=nHP,BA$82/H_T,0)</f>
        <v>0</v>
      </c>
      <c r="BB223" s="26"/>
      <c r="BC223" s="34"/>
      <c r="BD223" s="19">
        <f>IF($D218&lt;=nHP,BD$82/H_T,0)</f>
        <v>0</v>
      </c>
      <c r="BE223" s="26"/>
      <c r="BF223" s="34"/>
      <c r="BG223" s="19">
        <f>IF($D218&lt;=nHP,BG$82/H_T,0)</f>
        <v>0</v>
      </c>
      <c r="BH223" s="26"/>
      <c r="BI223" s="34"/>
      <c r="BJ223" s="19">
        <f>IF($D218&lt;=nHP,BJ$82/H_T,0)</f>
        <v>0</v>
      </c>
      <c r="BK223" s="26"/>
      <c r="BL223" s="34"/>
      <c r="BM223" s="19">
        <f>IF($D218&lt;=nHP,BM$82/H_T,0)</f>
        <v>0</v>
      </c>
      <c r="BN223" s="26"/>
      <c r="BO223" s="34"/>
      <c r="BP223" s="19">
        <f>IF($D218&lt;=nHP,BP$82/H_T,0)</f>
        <v>0</v>
      </c>
      <c r="BQ223" s="26"/>
      <c r="BR223" s="34"/>
      <c r="BS223" s="19">
        <f>IF($D218&lt;=nHP,BS$82/H_T,0)</f>
        <v>0</v>
      </c>
      <c r="BT223" s="26"/>
      <c r="BU223" s="34"/>
      <c r="BV223" s="19">
        <f>IF($D218&lt;=nHP,BV$82/H_T,0)</f>
        <v>0</v>
      </c>
      <c r="BW223" s="26"/>
      <c r="BX223" s="34"/>
      <c r="BY223" s="19">
        <f>IF($D218&lt;=nHP,BY$82/H_T,0)</f>
        <v>0</v>
      </c>
      <c r="BZ223" s="26"/>
      <c r="CA223" s="34"/>
      <c r="CB223" s="19">
        <f>IF($D218&lt;=nHP,CB$82/H_T,0)</f>
        <v>0</v>
      </c>
      <c r="CC223" s="26"/>
    </row>
    <row r="224" spans="1:81">
      <c r="A224" s="41"/>
      <c r="C224" s="28"/>
      <c r="D224" s="58" t="str">
        <f>IF(OR(ABS(H224)=Bemessung!$C$26,ABS(K224)=Bemessung!$C$26,ABS(N224)=Bemessung!$C$26,ABS(Daten!Q224)=Bemessung!$C$26,ABS(Daten!T224)=Bemessung!$C$26,ABS(Daten!W224)=Bemessung!$C$26,ABS(Daten!Z224)=Bemessung!$C$26,ABS(Daten!AC224)=Bemessung!$C$26,ABS(Daten!AF224)=Bemessung!$C$26,ABS(Daten!AI224)=Bemessung!$C$26,ABS(Daten!AL224)=Bemessung!$C$26,ABS(Daten!AO224)=Bemessung!$C$26,ABS(Daten!AR224)=Bemessung!$C$26,ABS(Daten!AU224)=Bemessung!$C$26,ABS(Daten!AX224)=Bemessung!$C$26,ABS(Daten!BA224)=Bemessung!$C$26,ABS(Daten!BD224)=Bemessung!$C$26,ABS(Daten!BG224)=Bemessung!$C$26,ABS(Daten!BJ224)=Bemessung!$C$26,ABS(Daten!BM224)=Bemessung!$C$26,ABS(Daten!BP224)=Bemessung!$C$26,ABS(Daten!BS224)=Bemessung!$C$26,ABS(Daten!BV224)=Bemessung!$C$26,ABS(Daten!BY224)=Bemessung!$C$26,ABS(Daten!CB224)=Bemessung!$C$26),D218,"")</f>
        <v/>
      </c>
      <c r="E224" s="6"/>
      <c r="F224" s="57" t="s">
        <v>182</v>
      </c>
      <c r="G224" s="34"/>
      <c r="H224" s="19">
        <f>IF(H$82&gt;0,SQRT((H219+I221)^2+H220^2),-SQRT((H219+G221)^2+H220^2))</f>
        <v>0</v>
      </c>
      <c r="I224" s="26"/>
      <c r="J224" s="34"/>
      <c r="K224" s="19">
        <f>IF(K$82&gt;0,SQRT((K219+L221)^2+K220^2),-SQRT((K219+J221)^2+K220^2))</f>
        <v>0</v>
      </c>
      <c r="L224" s="26"/>
      <c r="M224" s="34"/>
      <c r="N224" s="19">
        <f>IF(N$82&gt;0,SQRT((N219+O221)^2+N220^2),-SQRT((N219+M221)^2+N220^2))</f>
        <v>0</v>
      </c>
      <c r="O224" s="26"/>
      <c r="P224" s="34"/>
      <c r="Q224" s="19">
        <f>IF(Q$82&gt;0,SQRT((Q219+R221)^2+Q220^2),-SQRT((Q219+P221)^2+Q220^2))</f>
        <v>0</v>
      </c>
      <c r="R224" s="26"/>
      <c r="S224" s="34"/>
      <c r="T224" s="19">
        <f>IF(T$82&gt;0,SQRT((T219+U221)^2+T220^2),-SQRT((T219+S221)^2+T220^2))</f>
        <v>0</v>
      </c>
      <c r="U224" s="26"/>
      <c r="V224" s="34"/>
      <c r="W224" s="19">
        <f>IF(W$82&gt;0,SQRT((W219+X221)^2+W220^2),-SQRT((W219+V221)^2+W220^2))</f>
        <v>0</v>
      </c>
      <c r="X224" s="26"/>
      <c r="Y224" s="34"/>
      <c r="Z224" s="19">
        <f>IF(Z$82&gt;0,SQRT((Z219+AA221)^2+Z220^2),-SQRT((Z219+Y221)^2+Z220^2))</f>
        <v>0</v>
      </c>
      <c r="AA224" s="26"/>
      <c r="AB224" s="34"/>
      <c r="AC224" s="19">
        <f>IF(AC$82&gt;0,SQRT((AC219+AD221)^2+AC220^2),-SQRT((AC219+AB221)^2+AC220^2))</f>
        <v>0</v>
      </c>
      <c r="AD224" s="26"/>
      <c r="AE224" s="34"/>
      <c r="AF224" s="19">
        <f>IF(AF$82&gt;0,SQRT((AF219+AG221)^2+AF220^2),-SQRT((AF219+AE221)^2+AF220^2))</f>
        <v>0</v>
      </c>
      <c r="AG224" s="26"/>
      <c r="AH224" s="34"/>
      <c r="AI224" s="19">
        <f>IF(AI$82&gt;0,SQRT((AI219+AJ221)^2+AI220^2),-SQRT((AI219+AH221)^2+AI220^2))</f>
        <v>0</v>
      </c>
      <c r="AJ224" s="26"/>
      <c r="AK224" s="34"/>
      <c r="AL224" s="19">
        <f>IF(AL$82&gt;0,SQRT((AL219+AM221)^2+AL220^2),-SQRT((AL219+AK221)^2+AL220^2))</f>
        <v>0</v>
      </c>
      <c r="AM224" s="26"/>
      <c r="AN224" s="34"/>
      <c r="AO224" s="19">
        <f>IF(AO$82&gt;0,SQRT((AO219+AP221)^2+AO220^2),-SQRT((AO219+AN221)^2+AO220^2))</f>
        <v>0</v>
      </c>
      <c r="AP224" s="26"/>
      <c r="AQ224" s="34"/>
      <c r="AR224" s="19">
        <f>IF(AR$82&gt;0,SQRT((AR219+AS221)^2+AR220^2),-SQRT((AR219+AQ221)^2+AR220^2))</f>
        <v>0</v>
      </c>
      <c r="AS224" s="26"/>
      <c r="AT224" s="34"/>
      <c r="AU224" s="19">
        <f>IF(AU$82&gt;0,SQRT((AU219+AV221)^2+AU220^2),-SQRT((AU219+AT221)^2+AU220^2))</f>
        <v>0</v>
      </c>
      <c r="AV224" s="26"/>
      <c r="AW224" s="34"/>
      <c r="AX224" s="19">
        <f>IF(AX$82&gt;0,SQRT((AX219+AY221)^2+AX220^2),-SQRT((AX219+AW221)^2+AX220^2))</f>
        <v>0</v>
      </c>
      <c r="AY224" s="26"/>
      <c r="AZ224" s="34"/>
      <c r="BA224" s="19">
        <f>IF(BA$82&gt;0,SQRT((BA219+BB221)^2+BA220^2),-SQRT((BA219+AZ221)^2+BA220^2))</f>
        <v>0</v>
      </c>
      <c r="BB224" s="26"/>
      <c r="BC224" s="34"/>
      <c r="BD224" s="19">
        <f>IF(BD$82&gt;0,SQRT((BD219+BE221)^2+BD220^2),-SQRT((BD219+BC221)^2+BD220^2))</f>
        <v>0</v>
      </c>
      <c r="BE224" s="26"/>
      <c r="BF224" s="34"/>
      <c r="BG224" s="19">
        <f>IF(BG$82&gt;0,SQRT((BG219+BH221)^2+BG220^2),-SQRT((BG219+BF221)^2+BG220^2))</f>
        <v>0</v>
      </c>
      <c r="BH224" s="26"/>
      <c r="BI224" s="34"/>
      <c r="BJ224" s="19">
        <f>IF(BJ$82&gt;0,SQRT((BJ219+BK221)^2+BJ220^2),-SQRT((BJ219+BI221)^2+BJ220^2))</f>
        <v>0</v>
      </c>
      <c r="BK224" s="26"/>
      <c r="BL224" s="34"/>
      <c r="BM224" s="19">
        <f>IF(BM$82&gt;0,SQRT((BM219+BN221)^2+BM220^2),-SQRT((BM219+BL221)^2+BM220^2))</f>
        <v>0</v>
      </c>
      <c r="BN224" s="26"/>
      <c r="BO224" s="34"/>
      <c r="BP224" s="19">
        <f>IF(BP$82&gt;0,SQRT((BP219+BQ221)^2+BP220^2),-SQRT((BP219+BO221)^2+BP220^2))</f>
        <v>0</v>
      </c>
      <c r="BQ224" s="26"/>
      <c r="BR224" s="34"/>
      <c r="BS224" s="19">
        <f>IF(BS$82&gt;0,SQRT((BS219+BT221)^2+BS220^2),-SQRT((BS219+BR221)^2+BS220^2))</f>
        <v>0</v>
      </c>
      <c r="BT224" s="26"/>
      <c r="BU224" s="34"/>
      <c r="BV224" s="19">
        <f>IF(BV$82&gt;0,SQRT((BV219+BW221)^2+BV220^2),-SQRT((BV219+BU221)^2+BV220^2))</f>
        <v>0</v>
      </c>
      <c r="BW224" s="26"/>
      <c r="BX224" s="34"/>
      <c r="BY224" s="19">
        <f>IF(BY$82&gt;0,SQRT((BY219+BZ221)^2+BY220^2),-SQRT((BY219+BX221)^2+BY220^2))</f>
        <v>0</v>
      </c>
      <c r="BZ224" s="26"/>
      <c r="CA224" s="34"/>
      <c r="CB224" s="19">
        <f>IF(CB$82&gt;0,SQRT((CB219+CC221)^2+CB220^2),-SQRT((CB219+CA221)^2+CB220^2))</f>
        <v>0</v>
      </c>
      <c r="CC224" s="26"/>
    </row>
    <row r="225" spans="1:81">
      <c r="A225" s="41" t="s">
        <v>226</v>
      </c>
      <c r="B225" s="6" t="str">
        <f>IF(D225="","",IF(ABS(H225)=Bemessung!$C$26,ABS(Daten!H222),IF(ABS(Daten!K225)=Bemessung!$C$26,ABS(Daten!K222),IF(ABS(Daten!N225)=Bemessung!$C$26,ABS(Daten!N222),IF(ABS(Daten!Q225)=Bemessung!$C$26,ABS(Daten!Q222),IF(ABS(Daten!T225)=Bemessung!$C$26,ABS(Daten!T222),IF(ABS(Daten!W225)=Bemessung!$C$26,ABS(Daten!W222),IF(ABS(Daten!Z225)=Bemessung!$C$26,ABS(Daten!Z222),IF(ABS(Daten!AC225)=Bemessung!$C$26,ABS(Daten!AC222),IF(ABS(Daten!AF225)=Bemessung!$C$26,ABS(Daten!AF222),IF(ABS(Daten!AI225)=Bemessung!$C$26,ABS(Daten!AI222),IF(ABS(Daten!AL225)=Bemessung!$C$26,ABS(Daten!AL222),IF(ABS(Daten!AO225)=Bemessung!$C$26,ABS(Daten!AO222),IF(ABS(Daten!AR225)=Bemessung!$C$26,ABS(Daten!AR222),IF(ABS(Daten!AU225)=Bemessung!$C$26,ABS(Daten!AU222),IF(ABS(Daten!AX225)=Bemessung!$C$26,ABS(Daten!AX222),IF(ABS(Daten!BA225)=Bemessung!$C$26,ABS(Daten!BA222),IF(ABS(Daten!BD225)=Bemessung!$C$26,ABS(Daten!BD222),IF(ABS(Daten!BG225)=Bemessung!$C$26,ABS(Daten!BG222),IF(ABS(Daten!BJ225)=Bemessung!$C$26,ABS(Daten!BJ222),IF(ABS(Daten!BM225)=Bemessung!$C$26,ABS(Daten!BM222),IF(ABS(Daten!BP225)=Bemessung!$C$26,ABS(Daten!BP222),IF(ABS(Daten!BS225)=Bemessung!$C$26,ABS(Daten!BS222),IF(ABS(Daten!BV225)=Bemessung!$C$26,ABS(Daten!BV222),IF(ABS(Daten!BY225)=Bemessung!$C$26,ABS(Daten!BY222),IF(ABS(Daten!CB225)=Bemessung!$C$26,ABS(Daten!CB222),""))))))))))))))))))))))))))</f>
        <v/>
      </c>
      <c r="C225" s="65" t="str">
        <f>IF(D225="","",IF(ABS(H225)=Bemessung!$C$26,1,IF(ABS(Daten!K225)=Bemessung!$C$26,2,IF(ABS(Daten!N225)=Bemessung!$C$26,3,IF(ABS(Daten!Q225)=Bemessung!$C$26,4,IF(ABS(Daten!T225)=Bemessung!$C$26,5,IF(ABS(Daten!W225)=Bemessung!$C$26,6,IF(ABS(Daten!Z225)=Bemessung!$C$26,7,IF(ABS(Daten!AC225)=Bemessung!$C$26,8,IF(ABS(Daten!AF225)=Bemessung!$C$26,9,IF(ABS(Daten!AI225)=Bemessung!$C$26,10,IF(ABS(Daten!AL225)=Bemessung!$C$26,11,IF(ABS(Daten!AO225)=Bemessung!$C$26,12,IF(ABS(Daten!AR225)=Bemessung!$C$26,13,IF(ABS(Daten!AU225)=Bemessung!$C$26,14,IF(ABS(Daten!AX225)=Bemessung!$C$26,15,IF(ABS(Daten!BA225)=Bemessung!$C$26,16,IF(ABS(Daten!BD225)=Bemessung!$C$26,17,IF(ABS(Daten!BG225)=Bemessung!$C$26,18,IF(ABS(Daten!BJ225)=Bemessung!$C$26,19,IF(ABS(Daten!BM225)=Bemessung!$C$26,20,IF(ABS(Daten!BP225)=Bemessung!$C$26,21,IF(ABS(Daten!BS225)=Bemessung!$C$26,22,IF(ABS(Daten!BV225)=Bemessung!$C$26,23,IF(ABS(Daten!BY225)=Bemessung!$C$26,24,IF(ABS(Daten!CB225)=Bemessung!$C$26,25,""))))))))))))))))))))))))))</f>
        <v/>
      </c>
      <c r="D225" s="58" t="str">
        <f>IF(OR(ABS(H225)=Bemessung!$C$26,ABS(K225)=Bemessung!$C$26,ABS(N225)=Bemessung!$C$26,ABS(Daten!Q225)=Bemessung!$C$26,ABS(Daten!T225)=Bemessung!$C$26,ABS(Daten!W225)=Bemessung!$C$26,ABS(Daten!Z225)=Bemessung!$C$26,ABS(Daten!AC225)=Bemessung!$C$26,ABS(Daten!AF225)=Bemessung!$C$26,ABS(Daten!AI225)=Bemessung!$C$26,ABS(Daten!AL225)=Bemessung!$C$26,ABS(Daten!AO225)=Bemessung!$C$26,ABS(Daten!AR225)=Bemessung!$C$26,ABS(Daten!AU225)=Bemessung!$C$26,ABS(Daten!AX225)=Bemessung!$C$26,ABS(Daten!BA225)=Bemessung!$C$26,ABS(Daten!BD225)=Bemessung!$C$26,ABS(Daten!BG225)=Bemessung!$C$26,ABS(Daten!BJ225)=Bemessung!$C$26,ABS(Daten!BM225)=Bemessung!$C$26,ABS(Daten!BP225)=Bemessung!$C$26,ABS(Daten!BS225)=Bemessung!$C$26,ABS(Daten!BV225)=Bemessung!$C$26,ABS(Daten!BY225)=Bemessung!$C$26,ABS(Daten!CB225)=Bemessung!$C$26),D218,"")</f>
        <v/>
      </c>
      <c r="E225" s="6"/>
      <c r="F225" s="57" t="s">
        <v>183</v>
      </c>
      <c r="G225" s="34"/>
      <c r="H225" s="19">
        <f>IF(H$82&gt;0,SQRT((H222+I221)^2+H223^2),-SQRT((H222+G221)^2+H223^2))</f>
        <v>0</v>
      </c>
      <c r="I225" s="26"/>
      <c r="J225" s="34"/>
      <c r="K225" s="19">
        <f>IF(K$82&gt;0,SQRT((K222+L221)^2+K223^2),-SQRT((K222+J221)^2+K223^2))</f>
        <v>0</v>
      </c>
      <c r="L225" s="26"/>
      <c r="M225" s="34"/>
      <c r="N225" s="19">
        <f>IF(N$82&gt;0,SQRT((N222+O221)^2+N223^2),-SQRT((N222+M221)^2+N223^2))</f>
        <v>0</v>
      </c>
      <c r="O225" s="26"/>
      <c r="P225" s="34"/>
      <c r="Q225" s="19">
        <f>IF(Q$82&gt;0,SQRT((Q222+R221)^2+Q223^2),-SQRT((Q222+P221)^2+Q223^2))</f>
        <v>0</v>
      </c>
      <c r="R225" s="26"/>
      <c r="S225" s="34"/>
      <c r="T225" s="19">
        <f>IF(T$82&gt;0,SQRT((T222+U221)^2+T223^2),-SQRT((T222+S221)^2+T223^2))</f>
        <v>0</v>
      </c>
      <c r="U225" s="26"/>
      <c r="V225" s="34"/>
      <c r="W225" s="19">
        <f>IF(W$82&gt;0,SQRT((W222+X221)^2+W223^2),-SQRT((W222+V221)^2+W223^2))</f>
        <v>0</v>
      </c>
      <c r="X225" s="26"/>
      <c r="Y225" s="34"/>
      <c r="Z225" s="19">
        <f>IF(Z$82&gt;0,SQRT((Z222+AA221)^2+Z223^2),-SQRT((Z222+Y221)^2+Z223^2))</f>
        <v>0</v>
      </c>
      <c r="AA225" s="26"/>
      <c r="AB225" s="34"/>
      <c r="AC225" s="19">
        <f>IF(AC$82&gt;0,SQRT((AC222+AD221)^2+AC223^2),-SQRT((AC222+AB221)^2+AC223^2))</f>
        <v>0</v>
      </c>
      <c r="AD225" s="26"/>
      <c r="AE225" s="34"/>
      <c r="AF225" s="19">
        <f>IF(AF$82&gt;0,SQRT((AF222+AG221)^2+AF223^2),-SQRT((AF222+AE221)^2+AF223^2))</f>
        <v>0</v>
      </c>
      <c r="AG225" s="26"/>
      <c r="AH225" s="34"/>
      <c r="AI225" s="19">
        <f>IF(AI$82&gt;0,SQRT((AI222+AJ221)^2+AI223^2),-SQRT((AI222+AH221)^2+AI223^2))</f>
        <v>0</v>
      </c>
      <c r="AJ225" s="26"/>
      <c r="AK225" s="34"/>
      <c r="AL225" s="19">
        <f>IF(AL$82&gt;0,SQRT((AL222+AM221)^2+AL223^2),-SQRT((AL222+AK221)^2+AL223^2))</f>
        <v>0</v>
      </c>
      <c r="AM225" s="26"/>
      <c r="AN225" s="34"/>
      <c r="AO225" s="19">
        <f>IF(AO$82&gt;0,SQRT((AO222+AP221)^2+AO223^2),-SQRT((AO222+AN221)^2+AO223^2))</f>
        <v>0</v>
      </c>
      <c r="AP225" s="26"/>
      <c r="AQ225" s="34"/>
      <c r="AR225" s="19">
        <f>IF(AR$82&gt;0,SQRT((AR222+AS221)^2+AR223^2),-SQRT((AR222+AQ221)^2+AR223^2))</f>
        <v>0</v>
      </c>
      <c r="AS225" s="26"/>
      <c r="AT225" s="34"/>
      <c r="AU225" s="19">
        <f>IF(AU$82&gt;0,SQRT((AU222+AV221)^2+AU223^2),-SQRT((AU222+AT221)^2+AU223^2))</f>
        <v>0</v>
      </c>
      <c r="AV225" s="26"/>
      <c r="AW225" s="34"/>
      <c r="AX225" s="19">
        <f>IF(AX$82&gt;0,SQRT((AX222+AY221)^2+AX223^2),-SQRT((AX222+AW221)^2+AX223^2))</f>
        <v>0</v>
      </c>
      <c r="AY225" s="26"/>
      <c r="AZ225" s="34"/>
      <c r="BA225" s="19">
        <f>IF(BA$82&gt;0,SQRT((BA222+BB221)^2+BA223^2),-SQRT((BA222+AZ221)^2+BA223^2))</f>
        <v>0</v>
      </c>
      <c r="BB225" s="26"/>
      <c r="BC225" s="34"/>
      <c r="BD225" s="19">
        <f>IF(BD$82&gt;0,SQRT((BD222+BE221)^2+BD223^2),-SQRT((BD222+BC221)^2+BD223^2))</f>
        <v>0</v>
      </c>
      <c r="BE225" s="26"/>
      <c r="BF225" s="34"/>
      <c r="BG225" s="19">
        <f>IF(BG$82&gt;0,SQRT((BG222+BH221)^2+BG223^2),-SQRT((BG222+BF221)^2+BG223^2))</f>
        <v>0</v>
      </c>
      <c r="BH225" s="26"/>
      <c r="BI225" s="34"/>
      <c r="BJ225" s="19">
        <f>IF(BJ$82&gt;0,SQRT((BJ222+BK221)^2+BJ223^2),-SQRT((BJ222+BI221)^2+BJ223^2))</f>
        <v>0</v>
      </c>
      <c r="BK225" s="26"/>
      <c r="BL225" s="34"/>
      <c r="BM225" s="19">
        <f>IF(BM$82&gt;0,SQRT((BM222+BN221)^2+BM223^2),-SQRT((BM222+BL221)^2+BM223^2))</f>
        <v>0</v>
      </c>
      <c r="BN225" s="26"/>
      <c r="BO225" s="34"/>
      <c r="BP225" s="19">
        <f>IF(BP$82&gt;0,SQRT((BP222+BQ221)^2+BP223^2),-SQRT((BP222+BO221)^2+BP223^2))</f>
        <v>0</v>
      </c>
      <c r="BQ225" s="26"/>
      <c r="BR225" s="34"/>
      <c r="BS225" s="19">
        <f>IF(BS$82&gt;0,SQRT((BS222+BT221)^2+BS223^2),-SQRT((BS222+BR221)^2+BS223^2))</f>
        <v>0</v>
      </c>
      <c r="BT225" s="26"/>
      <c r="BU225" s="34"/>
      <c r="BV225" s="19">
        <f>IF(BV$82&gt;0,SQRT((BV222+BW221)^2+BV223^2),-SQRT((BV222+BU221)^2+BV223^2))</f>
        <v>0</v>
      </c>
      <c r="BW225" s="26"/>
      <c r="BX225" s="34"/>
      <c r="BY225" s="19">
        <f>IF(BY$82&gt;0,SQRT((BY222+BZ221)^2+BY223^2),-SQRT((BY222+BX221)^2+BY223^2))</f>
        <v>0</v>
      </c>
      <c r="BZ225" s="26"/>
      <c r="CA225" s="34"/>
      <c r="CB225" s="19">
        <f>IF(CB$82&gt;0,SQRT((CB222+CC221)^2+CB223^2),-SQRT((CB222+CA221)^2+CB223^2))</f>
        <v>0</v>
      </c>
      <c r="CC225" s="26"/>
    </row>
    <row r="226" spans="1:81">
      <c r="A226" s="41" t="s">
        <v>227</v>
      </c>
      <c r="B226" s="6" t="str">
        <f>IF(D225="","",IF(ABS(H225)=Bemessung!$C$26,ABS(Daten!H221),IF(ABS(Daten!K225)=Bemessung!$C$26,ABS(Daten!K221),IF(ABS(Daten!N225)=Bemessung!$C$26,ABS(Daten!N221),IF(ABS(Daten!Q225)=Bemessung!$C$26,ABS(Daten!Q221),IF(ABS(Daten!T225)=Bemessung!$C$26,ABS(Daten!T221),IF(ABS(Daten!W225)=Bemessung!$C$26,ABS(Daten!W221),IF(ABS(Daten!Z225)=Bemessung!$C$26,ABS(Daten!Z221),IF(ABS(Daten!AC225)=Bemessung!$C$26,ABS(Daten!AC221),IF(ABS(Daten!AF225)=Bemessung!$C$26,ABS(Daten!AF221),IF(ABS(Daten!AI225)=Bemessung!$C$26,ABS(Daten!AI221),IF(ABS(Daten!AL225)=Bemessung!$C$26,ABS(Daten!AL221),IF(ABS(Daten!AO225)=Bemessung!$C$26,ABS(Daten!AO221),IF(ABS(Daten!AR225)=Bemessung!$C$26,ABS(Daten!AR221),IF(ABS(Daten!AU225)=Bemessung!$C$26,ABS(Daten!AU221),IF(ABS(Daten!AX225)=Bemessung!$C$26,ABS(Daten!AX221),IF(ABS(Daten!BA225)=Bemessung!$C$26,ABS(Daten!BA221),IF(ABS(Daten!BD225)=Bemessung!$C$26,ABS(Daten!BD221),IF(ABS(Daten!BG225)=Bemessung!$C$26,ABS(Daten!BG221),IF(ABS(Daten!BJ225)=Bemessung!$C$26,ABS(Daten!BJ221),IF(ABS(Daten!BM225)=Bemessung!$C$26,ABS(Daten!BM221),IF(ABS(Daten!BP225)=Bemessung!$C$26,ABS(Daten!BP221),IF(ABS(Daten!BS225)=Bemessung!$C$26,ABS(Daten!BS221),IF(ABS(Daten!BV225)=Bemessung!$C$26,ABS(Daten!BV221),IF(ABS(Daten!BY225)=Bemessung!$C$26,ABS(Daten!BY221),IF(ABS(Daten!CB225)=Bemessung!$C$26,ABS(Daten!CB221),""))))))))))))))))))))))))))</f>
        <v/>
      </c>
      <c r="C226" s="28"/>
      <c r="E226" s="3"/>
      <c r="F226" s="58" t="s">
        <v>102</v>
      </c>
      <c r="G226" s="59"/>
      <c r="H226" s="60">
        <f>IF(H$82&gt;0,MAX(H224:H225),MIN(H224:H225))</f>
        <v>0</v>
      </c>
      <c r="I226" s="61"/>
      <c r="J226" s="59"/>
      <c r="K226" s="60">
        <f>IF(K$82&gt;0,MAX(K224:K225),MIN(K224:K225))</f>
        <v>0</v>
      </c>
      <c r="L226" s="61"/>
      <c r="M226" s="59"/>
      <c r="N226" s="60">
        <f>IF(N$82&gt;0,MAX(N224:N225),MIN(N224:N225))</f>
        <v>0</v>
      </c>
      <c r="O226" s="61"/>
      <c r="P226" s="59"/>
      <c r="Q226" s="60">
        <f>IF(Q$82&gt;0,MAX(Q224:Q225),MIN(Q224:Q225))</f>
        <v>0</v>
      </c>
      <c r="R226" s="61"/>
      <c r="S226" s="59"/>
      <c r="T226" s="60">
        <f>IF(T$82&gt;0,MAX(T224:T225),MIN(T224:T225))</f>
        <v>0</v>
      </c>
      <c r="U226" s="61"/>
      <c r="V226" s="59"/>
      <c r="W226" s="60">
        <f>IF(W$82&gt;0,MAX(W224:W225),MIN(W224:W225))</f>
        <v>0</v>
      </c>
      <c r="X226" s="61"/>
      <c r="Y226" s="59"/>
      <c r="Z226" s="60">
        <f>IF(Z$82&gt;0,MAX(Z224:Z225),MIN(Z224:Z225))</f>
        <v>0</v>
      </c>
      <c r="AA226" s="61"/>
      <c r="AB226" s="59"/>
      <c r="AC226" s="60">
        <f>IF(AC$82&gt;0,MAX(AC224:AC225),MIN(AC224:AC225))</f>
        <v>0</v>
      </c>
      <c r="AD226" s="61"/>
      <c r="AE226" s="59"/>
      <c r="AF226" s="60">
        <f>IF(AF$82&gt;0,MAX(AF224:AF225),MIN(AF224:AF225))</f>
        <v>0</v>
      </c>
      <c r="AG226" s="61"/>
      <c r="AH226" s="59"/>
      <c r="AI226" s="60">
        <f>IF(AI$82&gt;0,MAX(AI224:AI225),MIN(AI224:AI225))</f>
        <v>0</v>
      </c>
      <c r="AJ226" s="61"/>
      <c r="AK226" s="59"/>
      <c r="AL226" s="60">
        <f>IF(AL$82&gt;0,MAX(AL224:AL225),MIN(AL224:AL225))</f>
        <v>0</v>
      </c>
      <c r="AM226" s="61"/>
      <c r="AN226" s="59"/>
      <c r="AO226" s="60">
        <f>IF(AO$82&gt;0,MAX(AO224:AO225),MIN(AO224:AO225))</f>
        <v>0</v>
      </c>
      <c r="AP226" s="61"/>
      <c r="AQ226" s="59"/>
      <c r="AR226" s="60">
        <f>IF(AR$82&gt;0,MAX(AR224:AR225),MIN(AR224:AR225))</f>
        <v>0</v>
      </c>
      <c r="AS226" s="61"/>
      <c r="AT226" s="59"/>
      <c r="AU226" s="60">
        <f>IF(AU$82&gt;0,MAX(AU224:AU225),MIN(AU224:AU225))</f>
        <v>0</v>
      </c>
      <c r="AV226" s="61"/>
      <c r="AW226" s="59"/>
      <c r="AX226" s="60">
        <f>IF(AX$82&gt;0,MAX(AX224:AX225),MIN(AX224:AX225))</f>
        <v>0</v>
      </c>
      <c r="AY226" s="61"/>
      <c r="AZ226" s="59"/>
      <c r="BA226" s="60">
        <f>IF(BA$82&gt;0,MAX(BA224:BA225),MIN(BA224:BA225))</f>
        <v>0</v>
      </c>
      <c r="BB226" s="61"/>
      <c r="BC226" s="59"/>
      <c r="BD226" s="60">
        <f>IF(BD$82&gt;0,MAX(BD224:BD225),MIN(BD224:BD225))</f>
        <v>0</v>
      </c>
      <c r="BE226" s="61"/>
      <c r="BF226" s="59"/>
      <c r="BG226" s="60">
        <f>IF(BG$82&gt;0,MAX(BG224:BG225),MIN(BG224:BG225))</f>
        <v>0</v>
      </c>
      <c r="BH226" s="61"/>
      <c r="BI226" s="59"/>
      <c r="BJ226" s="60">
        <f>IF(BJ$82&gt;0,MAX(BJ224:BJ225),MIN(BJ224:BJ225))</f>
        <v>0</v>
      </c>
      <c r="BK226" s="61"/>
      <c r="BL226" s="59"/>
      <c r="BM226" s="60">
        <f>IF(BM$82&gt;0,MAX(BM224:BM225),MIN(BM224:BM225))</f>
        <v>0</v>
      </c>
      <c r="BN226" s="61"/>
      <c r="BO226" s="59"/>
      <c r="BP226" s="60">
        <f>IF(BP$82&gt;0,MAX(BP224:BP225),MIN(BP224:BP225))</f>
        <v>0</v>
      </c>
      <c r="BQ226" s="61"/>
      <c r="BR226" s="59"/>
      <c r="BS226" s="60">
        <f>IF(BS$82&gt;0,MAX(BS224:BS225),MIN(BS224:BS225))</f>
        <v>0</v>
      </c>
      <c r="BT226" s="61"/>
      <c r="BU226" s="59"/>
      <c r="BV226" s="60">
        <f>IF(BV$82&gt;0,MAX(BV224:BV225),MIN(BV224:BV225))</f>
        <v>0</v>
      </c>
      <c r="BW226" s="61"/>
      <c r="BX226" s="59"/>
      <c r="BY226" s="60">
        <f>IF(BY$82&gt;0,MAX(BY224:BY225),MIN(BY224:BY225))</f>
        <v>0</v>
      </c>
      <c r="BZ226" s="61"/>
      <c r="CA226" s="59"/>
      <c r="CB226" s="60">
        <f>IF(CB$82&gt;0,MAX(CB224:CB225),MIN(CB224:CB225))</f>
        <v>0</v>
      </c>
      <c r="CC226" s="61"/>
    </row>
    <row r="227" spans="1:81">
      <c r="A227" s="34" t="s">
        <v>228</v>
      </c>
      <c r="B227" s="19" t="str">
        <f>IF(D225="","",IF(ABS(H225)=Bemessung!$C$26,ABS(Daten!H223),IF(ABS(Daten!K225)=Bemessung!$C$26,ABS(Daten!K223),IF(ABS(Daten!N225)=Bemessung!$C$26,ABS(Daten!N223),IF(ABS(Daten!Q225)=Bemessung!$C$26,ABS(Daten!Q223),IF(ABS(Daten!T225)=Bemessung!$C$26,ABS(Daten!T223),IF(ABS(Daten!W225)=Bemessung!$C$26,ABS(Daten!W223),IF(ABS(Daten!Z225)=Bemessung!$C$26,ABS(Daten!Z223),IF(ABS(Daten!AC225)=Bemessung!$C$26,ABS(Daten!AC223),IF(ABS(Daten!AF225)=Bemessung!$C$26,ABS(Daten!AF223),IF(ABS(Daten!AI225)=Bemessung!$C$26,ABS(Daten!AI223),IF(ABS(Daten!AL225)=Bemessung!$C$26,ABS(Daten!AL223),IF(ABS(Daten!AO225)=Bemessung!$C$26,ABS(Daten!AO223),IF(ABS(Daten!AR225)=Bemessung!$C$26,ABS(Daten!AR223),IF(ABS(Daten!AU225)=Bemessung!$C$26,ABS(Daten!AU223),IF(ABS(Daten!AX225)=Bemessung!$C$26,ABS(Daten!AX223),IF(ABS(Daten!BA225)=Bemessung!$C$26,ABS(Daten!BA223),IF(ABS(Daten!BD225)=Bemessung!$C$26,ABS(Daten!BD223),IF(ABS(Daten!BG225)=Bemessung!$C$26,ABS(Daten!BG223),IF(ABS(Daten!BJ225)=Bemessung!$C$26,ABS(Daten!BJ223),IF(ABS(Daten!BM225)=Bemessung!$C$26,ABS(Daten!BM223),IF(ABS(Daten!BP225)=Bemessung!$C$26,ABS(Daten!BP223),IF(ABS(Daten!BS225)=Bemessung!$C$26,ABS(Daten!BS223),IF(ABS(Daten!BV225)=Bemessung!$C$26,ABS(Daten!BV223),IF(ABS(Daten!BY225)=Bemessung!$C$26,ABS(Daten!BY223),IF(ABS(Daten!CB225)=Bemessung!$C$26,ABS(Daten!CB223),""))))))))))))))))))))))))))</f>
        <v/>
      </c>
      <c r="C227" s="53"/>
      <c r="E227" s="3"/>
      <c r="F227" s="3"/>
      <c r="G227" s="3"/>
      <c r="H227" s="3"/>
      <c r="I227" s="3"/>
      <c r="J227" s="3"/>
      <c r="K227" s="3"/>
      <c r="L227" s="3"/>
      <c r="M227" s="3"/>
      <c r="P227" s="3"/>
      <c r="AP227" s="3"/>
      <c r="AQ227" s="3"/>
      <c r="AR227" s="3"/>
      <c r="AS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</row>
    <row r="228" spans="1:81">
      <c r="E228" s="3"/>
      <c r="F228" s="3" t="s">
        <v>99</v>
      </c>
      <c r="G228" s="3"/>
      <c r="H228" s="6">
        <f>IF($E230=0,0,IF(H$80=0,0,H218))</f>
        <v>0</v>
      </c>
      <c r="I228" s="97">
        <f>IF(H$80=0,0,IF(OR($E230&gt;H_T-LBh_o,$E230&lt;=LBH_u),0,Daten!H228))</f>
        <v>0</v>
      </c>
      <c r="J228" s="3"/>
      <c r="K228" s="6">
        <f>IF($E230=0,0,IF(K$80=0,0,K218))</f>
        <v>0</v>
      </c>
      <c r="L228" s="97">
        <f>IF(K$80=0,0,IF(OR($E230&gt;H_T-LBh_o,$E230&lt;=LBH_u),0,Daten!K228))</f>
        <v>0</v>
      </c>
      <c r="M228" s="3"/>
      <c r="N228" s="6">
        <f>IF($E230=0,0,IF(N$80=0,0,N218))</f>
        <v>0</v>
      </c>
      <c r="O228" s="97">
        <f>IF(N$80=0,0,IF(OR($E230&gt;H_T-LBh_o,$E230&lt;=LBH_u),0,Daten!N228))</f>
        <v>0</v>
      </c>
      <c r="P228" s="3"/>
      <c r="Q228" s="6">
        <f>IF($E230=0,0,IF(Q$80=0,0,Q218))</f>
        <v>0</v>
      </c>
      <c r="R228" s="97">
        <f>IF(Q$80=0,0,IF(OR($E230&gt;H_T-LBh_o,$E230&lt;=LBH_u),0,Daten!Q228))</f>
        <v>0</v>
      </c>
      <c r="T228" s="6">
        <f>IF($E230=0,0,IF(T$80=0,0,T218))</f>
        <v>0</v>
      </c>
      <c r="U228" s="97">
        <f>IF(T$80=0,0,IF(OR($E230&gt;H_T-LBh_o,$E230&lt;=LBH_u),0,Daten!T228))</f>
        <v>0</v>
      </c>
      <c r="W228" s="6">
        <f>IF($E230=0,0,IF(W$80=0,0,W218))</f>
        <v>0</v>
      </c>
      <c r="X228" s="97">
        <f>IF(W$80=0,0,IF(OR($E230&gt;H_T-LBh_o,$E230&lt;=LBH_u),0,Daten!W228))</f>
        <v>0</v>
      </c>
      <c r="Z228" s="6">
        <f>IF($E230=0,0,IF(Z$80=0,0,Z218))</f>
        <v>0</v>
      </c>
      <c r="AA228" s="97">
        <f>IF(Z$80=0,0,IF(OR($E230&gt;H_T-LBh_o,$E230&lt;=LBH_u),0,Daten!Z228))</f>
        <v>0</v>
      </c>
      <c r="AC228" s="6">
        <f>IF($E230=0,0,IF(AC$80=0,0,AC218))</f>
        <v>0</v>
      </c>
      <c r="AD228" s="97">
        <f>IF(AC$80=0,0,IF(OR($E230&gt;H_T-LBh_o,$E230&lt;=LBH_u),0,Daten!AC228))</f>
        <v>0</v>
      </c>
      <c r="AF228" s="6">
        <f>IF($E230=0,0,IF(AF$80=0,0,AF218))</f>
        <v>0</v>
      </c>
      <c r="AG228" s="97">
        <f>IF(AF$80=0,0,IF(OR($E230&gt;H_T-LBh_o,$E230&lt;=LBH_u),0,Daten!AF228))</f>
        <v>0</v>
      </c>
      <c r="AI228" s="6">
        <f>IF($E230=0,0,IF(AI$80=0,0,AI218))</f>
        <v>0</v>
      </c>
      <c r="AJ228" s="97">
        <f>IF(AI$80=0,0,IF(OR($E230&gt;H_T-LBh_o,$E230&lt;=LBH_u),0,Daten!AI228))</f>
        <v>0</v>
      </c>
      <c r="AL228" s="6">
        <f>IF($E230=0,0,IF(AL$80=0,0,AL218))</f>
        <v>0</v>
      </c>
      <c r="AM228" s="97">
        <f>IF(AL$80=0,0,IF(OR($E230&gt;H_T-LBh_o,$E230&lt;=LBH_u),0,Daten!AL228))</f>
        <v>0</v>
      </c>
      <c r="AO228" s="6">
        <f>IF($E230=0,0,IF(AO$80=0,0,AO218))</f>
        <v>0</v>
      </c>
      <c r="AP228" s="97">
        <f>IF(AO$80=0,0,IF(OR($E230&gt;H_T-LBh_o,$E230&lt;=LBH_u),0,Daten!AO228))</f>
        <v>0</v>
      </c>
      <c r="AQ228" s="3"/>
      <c r="AR228" s="6">
        <f>IF($E230=0,0,IF(AR$80=0,0,AR218))</f>
        <v>0</v>
      </c>
      <c r="AS228" s="97">
        <f>IF(AR$80=0,0,IF(OR($E230&gt;H_T-LBh_o,$E230&lt;=LBH_u),0,Daten!AR228))</f>
        <v>0</v>
      </c>
      <c r="AU228" s="6">
        <f>IF($E230=0,0,IF(AU$80=0,0,AU218))</f>
        <v>0</v>
      </c>
      <c r="AV228" s="97">
        <f>IF(AU$80=0,0,IF(OR($E230&gt;H_T-LBh_o,$E230&lt;=LBH_u),0,Daten!AU228))</f>
        <v>0</v>
      </c>
      <c r="AW228" s="3"/>
      <c r="AX228" s="6">
        <f>IF($E230=0,0,IF(AX$80=0,0,AX218))</f>
        <v>0</v>
      </c>
      <c r="AY228" s="97">
        <f>IF(AX$80=0,0,IF(OR($E230&gt;H_T-LBh_o,$E230&lt;=LBH_u),0,Daten!AX228))</f>
        <v>0</v>
      </c>
      <c r="AZ228" s="3"/>
      <c r="BA228" s="6">
        <f>IF($E230=0,0,IF(BA$80=0,0,BA218))</f>
        <v>0</v>
      </c>
      <c r="BB228" s="97">
        <f>IF(BA$80=0,0,IF(OR($E230&gt;H_T-LBh_o,$E230&lt;=LBH_u),0,Daten!BA228))</f>
        <v>0</v>
      </c>
      <c r="BC228" s="3"/>
      <c r="BD228" s="6">
        <f>IF($E230=0,0,IF(BD$80=0,0,BD218))</f>
        <v>0</v>
      </c>
      <c r="BE228" s="97">
        <f>IF(BD$80=0,0,IF(OR($E230&gt;H_T-LBh_o,$E230&lt;=LBH_u),0,Daten!BD228))</f>
        <v>0</v>
      </c>
      <c r="BF228" s="3"/>
      <c r="BG228" s="6">
        <f>IF($E230=0,0,IF(BG$80=0,0,BG218))</f>
        <v>0</v>
      </c>
      <c r="BH228" s="97">
        <f>IF(BG$80=0,0,IF(OR($E230&gt;H_T-LBh_o,$E230&lt;=LBH_u),0,Daten!BG228))</f>
        <v>0</v>
      </c>
      <c r="BI228" s="3"/>
      <c r="BJ228" s="6">
        <f>IF($E230=0,0,IF(BJ$80=0,0,BJ218))</f>
        <v>0</v>
      </c>
      <c r="BK228" s="97">
        <f>IF(BJ$80=0,0,IF(OR($E230&gt;H_T-LBh_o,$E230&lt;=LBH_u),0,Daten!BJ228))</f>
        <v>0</v>
      </c>
      <c r="BL228" s="3"/>
      <c r="BM228" s="6">
        <f>IF($E230=0,0,IF(BM$80=0,0,BM218))</f>
        <v>0</v>
      </c>
      <c r="BN228" s="97">
        <f>IF(BM$80=0,0,IF(OR($E230&gt;H_T-LBh_o,$E230&lt;=LBH_u),0,Daten!BM228))</f>
        <v>0</v>
      </c>
      <c r="BO228" s="3"/>
      <c r="BP228" s="6">
        <f>IF($E230=0,0,IF(BP$80=0,0,BP218))</f>
        <v>0</v>
      </c>
      <c r="BQ228" s="97">
        <f>IF(BP$80=0,0,IF(OR($E230&gt;H_T-LBh_o,$E230&lt;=LBH_u),0,Daten!BP228))</f>
        <v>0</v>
      </c>
      <c r="BR228" s="3"/>
      <c r="BS228" s="6">
        <f>IF($E230=0,0,IF(BS$80=0,0,BS218))</f>
        <v>0</v>
      </c>
      <c r="BT228" s="97">
        <f>IF(BS$80=0,0,IF(OR($E230&gt;H_T-LBh_o,$E230&lt;=LBH_u),0,Daten!BS228))</f>
        <v>0</v>
      </c>
      <c r="BU228" s="3"/>
      <c r="BV228" s="6">
        <f>IF($E230=0,0,IF(BV$80=0,0,BV218))</f>
        <v>0</v>
      </c>
      <c r="BW228" s="97">
        <f>IF(BV$80=0,0,IF(OR($E230&gt;H_T-LBh_o,$E230&lt;=LBH_u),0,Daten!BV228))</f>
        <v>0</v>
      </c>
      <c r="BX228" s="3"/>
      <c r="BY228" s="6">
        <f>IF($E230=0,0,IF(BY$80=0,0,BY218))</f>
        <v>0</v>
      </c>
      <c r="BZ228" s="97">
        <f>IF(BY$80=0,0,IF(OR($E230&gt;H_T-LBh_o,$E230&lt;=LBH_u),0,Daten!BY228))</f>
        <v>0</v>
      </c>
      <c r="CA228" s="3"/>
      <c r="CB228" s="6">
        <f>IF($E230=0,0,IF(CB$80=0,0,CB218))</f>
        <v>0</v>
      </c>
      <c r="CC228" s="97">
        <f>IF(CB$80=0,0,IF(OR($E230&gt;H_T-LBh_o,$E230&lt;=LBH_u),0,Daten!CB228))</f>
        <v>0</v>
      </c>
    </row>
    <row r="229" spans="1:81">
      <c r="A229" s="101"/>
      <c r="B229" s="92" t="str">
        <f>IF(AND(D235="",D236=""),"",D229)</f>
        <v/>
      </c>
      <c r="C229" s="92" t="str">
        <f>IF(AND(D235="",D236=""),"",IF(D235=D229,"oben","unten"))</f>
        <v/>
      </c>
      <c r="D229" s="3">
        <v>14</v>
      </c>
      <c r="F229" s="3" t="s">
        <v>100</v>
      </c>
      <c r="G229" s="3"/>
      <c r="H229" s="6">
        <f>IF(H$80=0,0,H228-qd*($E230-$E232)/H_T)</f>
        <v>0</v>
      </c>
      <c r="I229" s="97">
        <f>IF(H$80=0,0,IF(OR($E232&gt;=H_T-LBh_o,$E232&lt;LBH_u),0,Daten!H229))</f>
        <v>0</v>
      </c>
      <c r="J229" s="3"/>
      <c r="K229" s="6">
        <f>IF(K$80=0,0,K228-qd*($E230-$E232)/H_T)</f>
        <v>0</v>
      </c>
      <c r="L229" s="97">
        <f>IF(K$80=0,0,IF(OR($E232&gt;=H_T-LBh_o,$E232&lt;LBH_u),0,Daten!K229))</f>
        <v>0</v>
      </c>
      <c r="M229" s="3"/>
      <c r="N229" s="6">
        <f>IF(N$80=0,0,N228-qd*($E230-$E232)/H_T)</f>
        <v>0</v>
      </c>
      <c r="O229" s="97">
        <f>IF(N$80=0,0,IF(OR($E232&gt;=H_T-LBh_o,$E232&lt;LBH_u),0,Daten!N229))</f>
        <v>0</v>
      </c>
      <c r="P229" s="3"/>
      <c r="Q229" s="6">
        <f>IF(Q$80=0,0,Q228-qd*($E230-$E232)/H_T)</f>
        <v>0</v>
      </c>
      <c r="R229" s="97">
        <f>IF(Q$80=0,0,IF(OR($E232&gt;=H_T-LBh_o,$E232&lt;LBH_u),0,Daten!Q229))</f>
        <v>0</v>
      </c>
      <c r="T229" s="6">
        <f>IF(T$80=0,0,T228-qd*($E230-$E232)/H_T)</f>
        <v>0</v>
      </c>
      <c r="U229" s="97">
        <f>IF(T$80=0,0,IF(OR($E232&gt;=H_T-LBh_o,$E232&lt;LBH_u),0,Daten!T229))</f>
        <v>0</v>
      </c>
      <c r="W229" s="6">
        <f>IF(W$80=0,0,W228-qd*($E230-$E232)/H_T)</f>
        <v>0</v>
      </c>
      <c r="X229" s="97">
        <f>IF(W$80=0,0,IF(OR($E232&gt;=H_T-LBh_o,$E232&lt;LBH_u),0,Daten!W229))</f>
        <v>0</v>
      </c>
      <c r="Z229" s="6">
        <f>IF(Z$80=0,0,Z228-qd*($E230-$E232)/H_T)</f>
        <v>0</v>
      </c>
      <c r="AA229" s="97">
        <f>IF(Z$80=0,0,IF(OR($E232&gt;=H_T-LBh_o,$E232&lt;LBH_u),0,Daten!Z229))</f>
        <v>0</v>
      </c>
      <c r="AC229" s="6">
        <f>IF(AC$80=0,0,AC228-qd*($E230-$E232)/H_T)</f>
        <v>0</v>
      </c>
      <c r="AD229" s="97">
        <f>IF(AC$80=0,0,IF(OR($E232&gt;=H_T-LBh_o,$E232&lt;LBH_u),0,Daten!AC229))</f>
        <v>0</v>
      </c>
      <c r="AF229" s="6">
        <f>IF(AF$80=0,0,AF228-qd*($E230-$E232)/H_T)</f>
        <v>0</v>
      </c>
      <c r="AG229" s="97">
        <f>IF(AF$80=0,0,IF(OR($E232&gt;=H_T-LBh_o,$E232&lt;LBH_u),0,Daten!AF229))</f>
        <v>0</v>
      </c>
      <c r="AI229" s="6">
        <f>IF(AI$80=0,0,AI228-qd*($E230-$E232)/H_T)</f>
        <v>0</v>
      </c>
      <c r="AJ229" s="97">
        <f>IF(AI$80=0,0,IF(OR($E232&gt;=H_T-LBh_o,$E232&lt;LBH_u),0,Daten!AI229))</f>
        <v>0</v>
      </c>
      <c r="AL229" s="6">
        <f>IF(AL$80=0,0,AL228-qd*($E230-$E232)/H_T)</f>
        <v>0</v>
      </c>
      <c r="AM229" s="97">
        <f>IF(AL$80=0,0,IF(OR($E232&gt;=H_T-LBh_o,$E232&lt;LBH_u),0,Daten!AL229))</f>
        <v>0</v>
      </c>
      <c r="AO229" s="6">
        <f>IF(AO$80=0,0,AO228-qd*($E230-$E232)/H_T)</f>
        <v>0</v>
      </c>
      <c r="AP229" s="97">
        <f>IF(AO$80=0,0,IF(OR($E232&gt;=H_T-LBh_o,$E232&lt;LBH_u),0,Daten!AO229))</f>
        <v>0</v>
      </c>
      <c r="AQ229" s="3"/>
      <c r="AR229" s="6">
        <f>IF(AR$80=0,0,AR228-qd*($E230-$E232)/H_T)</f>
        <v>0</v>
      </c>
      <c r="AS229" s="97">
        <f>IF(AR$80=0,0,IF(OR($E232&gt;=H_T-LBh_o,$E232&lt;LBH_u),0,Daten!AR229))</f>
        <v>0</v>
      </c>
      <c r="AU229" s="6">
        <f>IF(AU$80=0,0,AU228-qd*($E230-$E232)/H_T)</f>
        <v>0</v>
      </c>
      <c r="AV229" s="97">
        <f>IF(AU$80=0,0,IF(OR($E232&gt;=H_T-LBh_o,$E232&lt;LBH_u),0,Daten!AU229))</f>
        <v>0</v>
      </c>
      <c r="AW229" s="3"/>
      <c r="AX229" s="6">
        <f>IF(AX$80=0,0,AX228-qd*($E230-$E232)/H_T)</f>
        <v>0</v>
      </c>
      <c r="AY229" s="97">
        <f>IF(AX$80=0,0,IF(OR($E232&gt;=H_T-LBh_o,$E232&lt;LBH_u),0,Daten!AX229))</f>
        <v>0</v>
      </c>
      <c r="AZ229" s="3"/>
      <c r="BA229" s="6">
        <f>IF(BA$80=0,0,BA228-qd*($E230-$E232)/H_T)</f>
        <v>0</v>
      </c>
      <c r="BB229" s="97">
        <f>IF(BA$80=0,0,IF(OR($E232&gt;=H_T-LBh_o,$E232&lt;LBH_u),0,Daten!BA229))</f>
        <v>0</v>
      </c>
      <c r="BC229" s="3"/>
      <c r="BD229" s="6">
        <f>IF(BD$80=0,0,BD228-qd*($E230-$E232)/H_T)</f>
        <v>0</v>
      </c>
      <c r="BE229" s="97">
        <f>IF(BD$80=0,0,IF(OR($E232&gt;=H_T-LBh_o,$E232&lt;LBH_u),0,Daten!BD229))</f>
        <v>0</v>
      </c>
      <c r="BF229" s="3"/>
      <c r="BG229" s="6">
        <f>IF(BG$80=0,0,BG228-qd*($E230-$E232)/H_T)</f>
        <v>0</v>
      </c>
      <c r="BH229" s="97">
        <f>IF(BG$80=0,0,IF(OR($E232&gt;=H_T-LBh_o,$E232&lt;LBH_u),0,Daten!BG229))</f>
        <v>0</v>
      </c>
      <c r="BI229" s="3"/>
      <c r="BJ229" s="6">
        <f>IF(BJ$80=0,0,BJ228-qd*($E230-$E232)/H_T)</f>
        <v>0</v>
      </c>
      <c r="BK229" s="97">
        <f>IF(BJ$80=0,0,IF(OR($E232&gt;=H_T-LBh_o,$E232&lt;LBH_u),0,Daten!BJ229))</f>
        <v>0</v>
      </c>
      <c r="BL229" s="3"/>
      <c r="BM229" s="6">
        <f>IF(BM$80=0,0,BM228-qd*($E230-$E232)/H_T)</f>
        <v>0</v>
      </c>
      <c r="BN229" s="97">
        <f>IF(BM$80=0,0,IF(OR($E232&gt;=H_T-LBh_o,$E232&lt;LBH_u),0,Daten!BM229))</f>
        <v>0</v>
      </c>
      <c r="BO229" s="3"/>
      <c r="BP229" s="6">
        <f>IF(BP$80=0,0,BP228-qd*($E230-$E232)/H_T)</f>
        <v>0</v>
      </c>
      <c r="BQ229" s="97">
        <f>IF(BP$80=0,0,IF(OR($E232&gt;=H_T-LBh_o,$E232&lt;LBH_u),0,Daten!BP229))</f>
        <v>0</v>
      </c>
      <c r="BR229" s="3"/>
      <c r="BS229" s="6">
        <f>IF(BS$80=0,0,BS228-qd*($E230-$E232)/H_T)</f>
        <v>0</v>
      </c>
      <c r="BT229" s="97">
        <f>IF(BS$80=0,0,IF(OR($E232&gt;=H_T-LBh_o,$E232&lt;LBH_u),0,Daten!BS229))</f>
        <v>0</v>
      </c>
      <c r="BU229" s="3"/>
      <c r="BV229" s="6">
        <f>IF(BV$80=0,0,BV228-qd*($E230-$E232)/H_T)</f>
        <v>0</v>
      </c>
      <c r="BW229" s="97">
        <f>IF(BV$80=0,0,IF(OR($E232&gt;=H_T-LBh_o,$E232&lt;LBH_u),0,Daten!BV229))</f>
        <v>0</v>
      </c>
      <c r="BX229" s="3"/>
      <c r="BY229" s="6">
        <f>IF(BY$80=0,0,BY228-qd*($E230-$E232)/H_T)</f>
        <v>0</v>
      </c>
      <c r="BZ229" s="97">
        <f>IF(BY$80=0,0,IF(OR($E232&gt;=H_T-LBh_o,$E232&lt;LBH_u),0,Daten!BY229))</f>
        <v>0</v>
      </c>
      <c r="CA229" s="3"/>
      <c r="CB229" s="6">
        <f>IF(CB$80=0,0,CB228-qd*($E230-$E232)/H_T)</f>
        <v>0</v>
      </c>
      <c r="CC229" s="97">
        <f>IF(CB$80=0,0,IF(OR($E232&gt;=H_T-LBh_o,$E232&lt;LBH_u),0,Daten!CB229))</f>
        <v>0</v>
      </c>
    </row>
    <row r="230" spans="1:81">
      <c r="D230" s="3" t="s">
        <v>104</v>
      </c>
      <c r="E230" s="6">
        <f t="shared" ref="E230" si="121">E221</f>
        <v>0</v>
      </c>
      <c r="F230" s="54" t="s">
        <v>178</v>
      </c>
      <c r="G230" s="38"/>
      <c r="H230" s="98">
        <f>IF(Bh="nein",ABS(H228),ABS(I228))</f>
        <v>0</v>
      </c>
      <c r="I230" s="9"/>
      <c r="J230" s="38"/>
      <c r="K230" s="98">
        <f>IF(Bh="nein",ABS(K228),ABS(L228))</f>
        <v>0</v>
      </c>
      <c r="L230" s="9"/>
      <c r="M230" s="38"/>
      <c r="N230" s="98">
        <f>IF(Bh="nein",ABS(N228),ABS(O228))</f>
        <v>0</v>
      </c>
      <c r="O230" s="9"/>
      <c r="P230" s="38"/>
      <c r="Q230" s="98">
        <f>IF(Bh="nein",ABS(Q228),ABS(R228))</f>
        <v>0</v>
      </c>
      <c r="R230" s="9"/>
      <c r="S230" s="38"/>
      <c r="T230" s="98">
        <f>IF(Bh="nein",ABS(T228),ABS(U228))</f>
        <v>0</v>
      </c>
      <c r="U230" s="9"/>
      <c r="V230" s="38"/>
      <c r="W230" s="98">
        <f>IF(Bh="nein",ABS(W228),ABS(X228))</f>
        <v>0</v>
      </c>
      <c r="X230" s="9"/>
      <c r="Y230" s="38"/>
      <c r="Z230" s="98">
        <f>IF(Bh="nein",ABS(Z228),ABS(AA228))</f>
        <v>0</v>
      </c>
      <c r="AA230" s="9"/>
      <c r="AB230" s="38"/>
      <c r="AC230" s="98">
        <f>IF(Bh="nein",ABS(AC228),ABS(AD228))</f>
        <v>0</v>
      </c>
      <c r="AD230" s="9"/>
      <c r="AE230" s="38"/>
      <c r="AF230" s="98">
        <f>IF(Bh="nein",ABS(AF228),ABS(AG228))</f>
        <v>0</v>
      </c>
      <c r="AG230" s="9"/>
      <c r="AH230" s="38"/>
      <c r="AI230" s="98">
        <f>IF(Bh="nein",ABS(AI228),ABS(AJ228))</f>
        <v>0</v>
      </c>
      <c r="AJ230" s="9"/>
      <c r="AK230" s="38"/>
      <c r="AL230" s="98">
        <f>IF(Bh="nein",ABS(AL228),ABS(AM228))</f>
        <v>0</v>
      </c>
      <c r="AM230" s="9"/>
      <c r="AN230" s="38"/>
      <c r="AO230" s="98">
        <f>IF(Bh="nein",ABS(AO228),ABS(AP228))</f>
        <v>0</v>
      </c>
      <c r="AP230" s="9"/>
      <c r="AQ230" s="38"/>
      <c r="AR230" s="98">
        <f>IF(Bh="nein",ABS(AR228),ABS(AS228))</f>
        <v>0</v>
      </c>
      <c r="AS230" s="9"/>
      <c r="AT230" s="38"/>
      <c r="AU230" s="98">
        <f>IF(Bh="nein",ABS(AU228),ABS(AV228))</f>
        <v>0</v>
      </c>
      <c r="AV230" s="9"/>
      <c r="AW230" s="38"/>
      <c r="AX230" s="98">
        <f>IF(Bh="nein",ABS(AX228),ABS(AY228))</f>
        <v>0</v>
      </c>
      <c r="AY230" s="9"/>
      <c r="AZ230" s="38"/>
      <c r="BA230" s="98">
        <f>IF(Bh="nein",ABS(BA228),ABS(BB228))</f>
        <v>0</v>
      </c>
      <c r="BB230" s="9"/>
      <c r="BC230" s="38"/>
      <c r="BD230" s="98">
        <f>IF(Bh="nein",ABS(BD228),ABS(BE228))</f>
        <v>0</v>
      </c>
      <c r="BE230" s="9"/>
      <c r="BF230" s="38"/>
      <c r="BG230" s="98">
        <f>IF(Bh="nein",ABS(BG228),ABS(BH228))</f>
        <v>0</v>
      </c>
      <c r="BH230" s="9"/>
      <c r="BI230" s="38"/>
      <c r="BJ230" s="98">
        <f>IF(Bh="nein",ABS(BJ228),ABS(BK228))</f>
        <v>0</v>
      </c>
      <c r="BK230" s="9"/>
      <c r="BL230" s="38"/>
      <c r="BM230" s="98">
        <f>IF(Bh="nein",ABS(BM228),ABS(BN228))</f>
        <v>0</v>
      </c>
      <c r="BN230" s="9"/>
      <c r="BO230" s="38"/>
      <c r="BP230" s="98">
        <f>IF(Bh="nein",ABS(BP228),ABS(BQ228))</f>
        <v>0</v>
      </c>
      <c r="BQ230" s="9"/>
      <c r="BR230" s="38"/>
      <c r="BS230" s="98">
        <f>IF(Bh="nein",ABS(BS228),ABS(BT228))</f>
        <v>0</v>
      </c>
      <c r="BT230" s="9"/>
      <c r="BU230" s="38"/>
      <c r="BV230" s="98">
        <f>IF(Bh="nein",ABS(BV228),ABS(BW228))</f>
        <v>0</v>
      </c>
      <c r="BW230" s="9"/>
      <c r="BX230" s="38"/>
      <c r="BY230" s="98">
        <f>IF(Bh="nein",ABS(BY228),ABS(BZ228))</f>
        <v>0</v>
      </c>
      <c r="BZ230" s="9"/>
      <c r="CA230" s="38"/>
      <c r="CB230" s="98">
        <f>IF(Bh="nein",ABS(CB228),ABS(CC228))</f>
        <v>0</v>
      </c>
      <c r="CC230" s="9"/>
    </row>
    <row r="231" spans="1:81">
      <c r="A231" s="7"/>
      <c r="B231" s="8"/>
      <c r="C231" s="11" t="s">
        <v>229</v>
      </c>
      <c r="D231" s="3"/>
      <c r="E231" s="6"/>
      <c r="F231" s="55" t="s">
        <v>179</v>
      </c>
      <c r="G231" s="41"/>
      <c r="H231" s="6">
        <f>IF($D229&lt;=nHP,H$82/H_T,0)</f>
        <v>0</v>
      </c>
      <c r="I231" s="3"/>
      <c r="J231" s="41"/>
      <c r="K231" s="6">
        <f>IF($D229&lt;=nHP,K$82/H_T,0)</f>
        <v>0</v>
      </c>
      <c r="L231" s="3"/>
      <c r="M231" s="41"/>
      <c r="N231" s="6">
        <f>IF($D229&lt;=nHP,N$82/H_T,0)</f>
        <v>0</v>
      </c>
      <c r="P231" s="41"/>
      <c r="Q231" s="6">
        <f>IF($D229&lt;=nHP,Q$82/H_T,0)</f>
        <v>0</v>
      </c>
      <c r="S231" s="41"/>
      <c r="T231" s="6">
        <f>IF($D229&lt;=nHP,T$82/H_T,0)</f>
        <v>0</v>
      </c>
      <c r="V231" s="41"/>
      <c r="W231" s="6">
        <f>IF($D229&lt;=nHP,W$82/H_T,0)</f>
        <v>0</v>
      </c>
      <c r="Y231" s="41"/>
      <c r="Z231" s="6">
        <f>IF($D229&lt;=nHP,Z$82/H_T,0)</f>
        <v>0</v>
      </c>
      <c r="AB231" s="41"/>
      <c r="AC231" s="6">
        <f>IF($D229&lt;=nHP,AC$82/H_T,0)</f>
        <v>0</v>
      </c>
      <c r="AE231" s="41"/>
      <c r="AF231" s="6">
        <f>IF($D229&lt;=nHP,AF$82/H_T,0)</f>
        <v>0</v>
      </c>
      <c r="AH231" s="41"/>
      <c r="AI231" s="6">
        <f>IF($D229&lt;=nHP,AI$82/H_T,0)</f>
        <v>0</v>
      </c>
      <c r="AK231" s="41"/>
      <c r="AL231" s="6">
        <f>IF($D229&lt;=nHP,AL$82/H_T,0)</f>
        <v>0</v>
      </c>
      <c r="AN231" s="41"/>
      <c r="AO231" s="6">
        <f>IF($D229&lt;=nHP,AO$82/H_T,0)</f>
        <v>0</v>
      </c>
      <c r="AP231" s="3"/>
      <c r="AQ231" s="41"/>
      <c r="AR231" s="6">
        <f>IF($D229&lt;=nHP,AR$82/H_T,0)</f>
        <v>0</v>
      </c>
      <c r="AS231" s="3"/>
      <c r="AT231" s="41"/>
      <c r="AU231" s="6">
        <f>IF($D229&lt;=nHP,AU$82/H_T,0)</f>
        <v>0</v>
      </c>
      <c r="AW231" s="41"/>
      <c r="AX231" s="6">
        <f>IF($D229&lt;=nHP,AX$82/H_T,0)</f>
        <v>0</v>
      </c>
      <c r="AY231" s="3"/>
      <c r="AZ231" s="41"/>
      <c r="BA231" s="6">
        <f>IF($D229&lt;=nHP,BA$82/H_T,0)</f>
        <v>0</v>
      </c>
      <c r="BB231" s="3"/>
      <c r="BC231" s="41"/>
      <c r="BD231" s="6">
        <f>IF($D229&lt;=nHP,BD$82/H_T,0)</f>
        <v>0</v>
      </c>
      <c r="BE231" s="3"/>
      <c r="BF231" s="41"/>
      <c r="BG231" s="6">
        <f>IF($D229&lt;=nHP,BG$82/H_T,0)</f>
        <v>0</v>
      </c>
      <c r="BH231" s="3"/>
      <c r="BI231" s="41"/>
      <c r="BJ231" s="6">
        <f>IF($D229&lt;=nHP,BJ$82/H_T,0)</f>
        <v>0</v>
      </c>
      <c r="BK231" s="3"/>
      <c r="BL231" s="41"/>
      <c r="BM231" s="6">
        <f>IF($D229&lt;=nHP,BM$82/H_T,0)</f>
        <v>0</v>
      </c>
      <c r="BN231" s="3"/>
      <c r="BO231" s="41"/>
      <c r="BP231" s="6">
        <f>IF($D229&lt;=nHP,BP$82/H_T,0)</f>
        <v>0</v>
      </c>
      <c r="BQ231" s="3"/>
      <c r="BR231" s="41"/>
      <c r="BS231" s="6">
        <f>IF($D229&lt;=nHP,BS$82/H_T,0)</f>
        <v>0</v>
      </c>
      <c r="BT231" s="3"/>
      <c r="BU231" s="41"/>
      <c r="BV231" s="6">
        <f>IF($D229&lt;=nHP,BV$82/H_T,0)</f>
        <v>0</v>
      </c>
      <c r="BW231" s="3"/>
      <c r="BX231" s="41"/>
      <c r="BY231" s="6">
        <f>IF($D229&lt;=nHP,BY$82/H_T,0)</f>
        <v>0</v>
      </c>
      <c r="BZ231" s="3"/>
      <c r="CA231" s="41"/>
      <c r="CB231" s="6">
        <f>IF($D229&lt;=nHP,CB$82/H_T,0)</f>
        <v>0</v>
      </c>
      <c r="CC231" s="3"/>
    </row>
    <row r="232" spans="1:81">
      <c r="A232" s="41" t="s">
        <v>223</v>
      </c>
      <c r="B232" s="6" t="str">
        <f>IF(D235="","",IF(ABS(H235)=Bemessung!$C$26,ABS(Daten!H230),IF(ABS(Daten!K235)=Bemessung!$C$26,ABS(Daten!K230),IF(ABS(Daten!N235)=Bemessung!$C$26,ABS(Daten!N230),IF(ABS(Daten!Q235)=Bemessung!$C$26,ABS(Daten!Q230),IF(ABS(Daten!T235)=Bemessung!$C$26,ABS(Daten!T230),IF(ABS(Daten!W235)=Bemessung!$C$26,ABS(Daten!W230),IF(ABS(Daten!Z235)=Bemessung!$C$26,ABS(Daten!Z230),IF(ABS(Daten!AC235)=Bemessung!$C$26,ABS(Daten!AC230),IF(ABS(Daten!AF235)=Bemessung!$C$26,ABS(Daten!AF230),IF(ABS(Daten!AI235)=Bemessung!$C$26,ABS(Daten!AI230),IF(ABS(Daten!AL235)=Bemessung!$C$26,ABS(Daten!AL230),IF(ABS(Daten!AO235)=Bemessung!$C$26,ABS(Daten!AO230),IF(ABS(Daten!AR235)=Bemessung!$C$26,ABS(Daten!AR230),IF(ABS(Daten!AU235)=Bemessung!$C$26,ABS(Daten!AU230),IF(ABS(Daten!AX235)=Bemessung!$C$26,ABS(Daten!AX230),IF(ABS(Daten!BA235)=Bemessung!$C$26,ABS(Daten!BA230),IF(ABS(Daten!BD235)=Bemessung!$C$26,ABS(Daten!BD230),IF(ABS(Daten!BG235)=Bemessung!$C$26,ABS(Daten!BG230),IF(ABS(Daten!BJ235)=Bemessung!$C$26,ABS(Daten!BJ230),IF(ABS(Daten!BM235)=Bemessung!$C$26,ABS(Daten!BM230),IF(ABS(Daten!BP235)=Bemessung!$C$26,ABS(Daten!BP230),IF(ABS(Daten!BS235)=Bemessung!$C$26,ABS(Daten!BS230),IF(ABS(Daten!BV235)=Bemessung!$C$26,ABS(Daten!BV230),IF(ABS(Daten!BY235)=Bemessung!$C$26,ABS(Daten!BY230),IF(ABS(Daten!CB235)=Bemessung!$C$26,ABS(Daten!CB230),""))))))))))))))))))))))))))</f>
        <v/>
      </c>
      <c r="C232" s="65" t="str">
        <f>IF(D235="","",IF(ABS(H235)=Bemessung!$C$26,1,IF(ABS(Daten!K235)=Bemessung!$C$26,2,IF(ABS(Daten!N235)=Bemessung!$C$26,3,IF(ABS(Daten!Q235)=Bemessung!$C$26,4,IF(ABS(Daten!T235)=Bemessung!$C$26,5,IF(ABS(Daten!W235)=Bemessung!$C$26,6,IF(ABS(Daten!Z235)=Bemessung!$C$26,7,IF(ABS(Daten!AC235)=Bemessung!$C$26,8,IF(ABS(Daten!AF235)=Bemessung!$C$26,9,IF(ABS(Daten!AI235)=Bemessung!$C$26,10,IF(ABS(Daten!AL235)=Bemessung!$C$26,11,IF(ABS(Daten!AO235)=Bemessung!$C$26,12,IF(ABS(Daten!AR235)=Bemessung!$C$26,13,IF(ABS(Daten!AU235)=Bemessung!$C$26,14,IF(ABS(Daten!AX235)=Bemessung!$C$26,15,IF(ABS(Daten!BA235)=Bemessung!$C$26,16,IF(ABS(Daten!BD235)=Bemessung!$C$26,17,IF(ABS(Daten!BG235)=Bemessung!$C$26,18,IF(ABS(Daten!BJ235)=Bemessung!$C$26,19,IF(ABS(Daten!BM235)=Bemessung!$C$26,20,IF(ABS(Daten!BP235)=Bemessung!$C$26,21,IF(ABS(Daten!BS235)=Bemessung!$C$26,22,IF(ABS(Daten!BV235)=Bemessung!$C$26,23,IF(ABS(Daten!BY235)=Bemessung!$C$26,24,IF(ABS(Daten!CB235)=Bemessung!$C$26,25,""))))))))))))))))))))))))))</f>
        <v/>
      </c>
      <c r="D232" s="3" t="s">
        <v>103</v>
      </c>
      <c r="E232" s="6">
        <f>E230-$P$27</f>
        <v>0</v>
      </c>
      <c r="F232" s="55" t="s">
        <v>101</v>
      </c>
      <c r="G232" s="41">
        <v>0</v>
      </c>
      <c r="H232" s="6">
        <f>IF(H$82&gt;0,I232,G232)</f>
        <v>0</v>
      </c>
      <c r="I232" s="6">
        <f>IF(E230=0,0,IF(I$81=L_T,0,4*I$83/H$80))</f>
        <v>0</v>
      </c>
      <c r="J232" s="56">
        <f>IF($E230=0,0,IF(J$81=L_T,0,-(4*J$83/K$80+2*L$83/K$80)))</f>
        <v>0</v>
      </c>
      <c r="K232" s="6">
        <f>IF(K$82&gt;0,L232,J232)</f>
        <v>0</v>
      </c>
      <c r="L232" s="6">
        <f>IF($E230=0,0,IF(L$81=L_T,0,2*J$83/K$80+4*L$83/K$80))</f>
        <v>0</v>
      </c>
      <c r="M232" s="56">
        <f>IF($E230=0,0,IF(M$81=L_T,0,-(4*M$83/N$80+2*O$83/N$80)))</f>
        <v>0</v>
      </c>
      <c r="N232" s="6">
        <f>IF(N$82&gt;0,O232,M232)</f>
        <v>0</v>
      </c>
      <c r="O232" s="6">
        <f>IF($E230=0,0,IF(O$81=L_T,0,2*M$83/N$80+4*O$83/N$80))</f>
        <v>0</v>
      </c>
      <c r="P232" s="56">
        <f>IF($E230=0,0,IF(P$81=L_T,0,-(4*P$83/Q$80+2*R$83/Q$80)))</f>
        <v>0</v>
      </c>
      <c r="Q232" s="6">
        <f>IF(Q$82&gt;0,R232,P232)</f>
        <v>0</v>
      </c>
      <c r="R232" s="6">
        <f>IF($E230=0,0,IF(R$81=L_T,0,2*P$83/Q$80+4*R$83/Q$80))</f>
        <v>0</v>
      </c>
      <c r="S232" s="56">
        <f>IF($E230=0,0,IF(S$81=L_T,0,-(4*S$83/T$80+2*U$83/T$80)))</f>
        <v>0</v>
      </c>
      <c r="T232" s="6">
        <f>IF(T$82&gt;0,U232,S232)</f>
        <v>0</v>
      </c>
      <c r="U232" s="6">
        <f>IF($E230=0,0,IF(U$81=L_T,0,2*S$83/T$80+4*U$83/T$80))</f>
        <v>0</v>
      </c>
      <c r="V232" s="56">
        <f>IF($E230=0,0,IF(V$81=L_T,0,-(4*V$83/W$80+2*X$83/W$80)))</f>
        <v>0</v>
      </c>
      <c r="W232" s="6">
        <f>IF(W$82&gt;0,X232,V232)</f>
        <v>0</v>
      </c>
      <c r="X232" s="6">
        <f>IF($E230=0,0,IF(X$81=L_T,0,2*V$83/W$80+4*X$83/W$80))</f>
        <v>0</v>
      </c>
      <c r="Y232" s="56">
        <f>IF($E230=0,0,IF(Y$81=L_T,0,-(4*Y$83/Z$80+2*AA$83/Z$80)))</f>
        <v>0</v>
      </c>
      <c r="Z232" s="6">
        <f>IF(Z$82&gt;0,AA232,Y232)</f>
        <v>0</v>
      </c>
      <c r="AA232" s="6">
        <f>IF($E230=0,0,IF(AA$81=L_T,0,2*Y$83/Z$80+4*AA$83/Z$80))</f>
        <v>0</v>
      </c>
      <c r="AB232" s="56">
        <f>IF($E230=0,0,IF(AB$81=L_T,0,-(4*AB$83/AC$80+2*AD$83/AC$80)))</f>
        <v>0</v>
      </c>
      <c r="AC232" s="6">
        <f>IF(AC$82&gt;0,AD232,AB232)</f>
        <v>0</v>
      </c>
      <c r="AD232" s="6">
        <f>IF($E230=0,0,IF(AD$81=L_T,0,2*AB$83/AC$80+4*AD$83/AC$80))</f>
        <v>0</v>
      </c>
      <c r="AE232" s="56">
        <f>IF($E230=0,0,IF(AE$81=L_T,0,-(4*AE$83/AF$80+2*AG$83/AF$80)))</f>
        <v>0</v>
      </c>
      <c r="AF232" s="6">
        <f>IF(AF$82&gt;0,AG232,AE232)</f>
        <v>0</v>
      </c>
      <c r="AG232" s="6">
        <f>IF($E230=0,0,IF(AG$81=L_T,0,2*AE$83/AF$80+4*AG$83/AF$80))</f>
        <v>0</v>
      </c>
      <c r="AH232" s="56">
        <f>IF($E230=0,0,IF(AH$81=L_T,0,-(4*AH$83/AI$80+2*AJ$83/AI$80)))</f>
        <v>0</v>
      </c>
      <c r="AI232" s="6">
        <f>IF(AI$82&gt;0,AJ232,AH232)</f>
        <v>0</v>
      </c>
      <c r="AJ232" s="6">
        <f>IF($E230=0,0,IF(AJ$81=L_T,0,2*AH$83/AI$80+4*AJ$83/AI$80))</f>
        <v>0</v>
      </c>
      <c r="AK232" s="56">
        <f>IF($E230=0,0,IF(AK$81=L_T,0,-(4*AK$83/AL$80+2*AM$83/AL$80)))</f>
        <v>0</v>
      </c>
      <c r="AL232" s="6">
        <f>IF(AL$82&gt;0,AM232,AK232)</f>
        <v>0</v>
      </c>
      <c r="AM232" s="6">
        <f>IF($E230=0,0,IF(AM$81=L_T,0,2*AK$83/AL$80+4*AM$83/AL$80))</f>
        <v>0</v>
      </c>
      <c r="AN232" s="56">
        <f>IF($E230=0,0,IF(AN$81=L_T,0,-(4*AN$83/AO$80+2*AP$83/AO$80)))</f>
        <v>0</v>
      </c>
      <c r="AO232" s="6">
        <f>IF(AO$82&gt;0,AP232,AN232)</f>
        <v>0</v>
      </c>
      <c r="AP232" s="6">
        <f>IF($E230=0,0,IF(AP$81=L_T,0,2*AN$83/AO$80+4*AP$83/AO$80))</f>
        <v>0</v>
      </c>
      <c r="AQ232" s="56">
        <f>IF($E230=0,0,IF(AQ$81=L_T,0,-(4*AQ$83/AR$80+2*AS$83/AR$80)))</f>
        <v>0</v>
      </c>
      <c r="AR232" s="6">
        <f>IF(AR$82&gt;0,AS232,AQ232)</f>
        <v>0</v>
      </c>
      <c r="AS232" s="6">
        <f>IF($E230=0,0,IF(AS$81=L_T,0,2*AQ$83/AR$80+4*AS$83/AR$80))</f>
        <v>0</v>
      </c>
      <c r="AT232" s="56">
        <f>IF($E230=0,0,IF(AT$81=L_T,0,-(4*AT$83/AU$80+2*AV$83/AU$80)))</f>
        <v>0</v>
      </c>
      <c r="AU232" s="6">
        <f>IF(AU$82&gt;0,AV232,AT232)</f>
        <v>0</v>
      </c>
      <c r="AV232" s="6">
        <f>IF($E230=0,0,IF(AV$81=L_T,0,2*AT$83/AU$80+4*AV$83/AU$80))</f>
        <v>0</v>
      </c>
      <c r="AW232" s="56">
        <f>IF($E230=0,0,IF(AW$81=L_T,0,-(4*AW$83/AX$80+2*AY$83/AX$80)))</f>
        <v>0</v>
      </c>
      <c r="AX232" s="6">
        <f>IF(AX$82&gt;0,AY232,AW232)</f>
        <v>0</v>
      </c>
      <c r="AY232" s="6">
        <f>IF($E230=0,0,IF(AY$81=L_T,0,2*AW$83/AX$80+4*AY$83/AX$80))</f>
        <v>0</v>
      </c>
      <c r="AZ232" s="56">
        <f>IF($E230=0,0,IF(AZ$81=L_T,0,-(4*AZ$83/BA$80+2*BB$83/BA$80)))</f>
        <v>0</v>
      </c>
      <c r="BA232" s="6">
        <f>IF(BA$82&gt;0,BB232,AZ232)</f>
        <v>0</v>
      </c>
      <c r="BB232" s="6">
        <f>IF($E230=0,0,IF(BB$81=L_T,0,2*AZ$83/BA$80+4*BB$83/BA$80))</f>
        <v>0</v>
      </c>
      <c r="BC232" s="56">
        <f>IF($E230=0,0,IF(BC$81=L_T,0,-(4*BC$83/BD$80+2*BE$83/BD$80)))</f>
        <v>0</v>
      </c>
      <c r="BD232" s="6">
        <f>IF(BD$82&gt;0,BE232,BC232)</f>
        <v>0</v>
      </c>
      <c r="BE232" s="6">
        <f>IF($E230=0,0,IF(BE$81=L_T,0,2*BC$83/BD$80+4*BE$83/BD$80))</f>
        <v>0</v>
      </c>
      <c r="BF232" s="56">
        <f>IF($E230=0,0,IF(BF$81=L_T,0,-(4*BF$83/BG$80+2*BH$83/BG$80)))</f>
        <v>0</v>
      </c>
      <c r="BG232" s="6">
        <f>IF(BG$82&gt;0,BH232,BF232)</f>
        <v>0</v>
      </c>
      <c r="BH232" s="6">
        <f>IF($E230=0,0,IF(BH$81=L_T,0,2*BF$83/BG$80+4*BH$83/BG$80))</f>
        <v>0</v>
      </c>
      <c r="BI232" s="56">
        <f>IF($E230=0,0,IF(BI$81=L_T,0,-(4*BI$83/BJ$80+2*BK$83/BJ$80)))</f>
        <v>0</v>
      </c>
      <c r="BJ232" s="6">
        <f>IF(BJ$82&gt;0,BK232,BI232)</f>
        <v>0</v>
      </c>
      <c r="BK232" s="6">
        <f>IF($E230=0,0,IF(BK$81=L_T,0,2*BI$83/BJ$80+4*BK$83/BJ$80))</f>
        <v>0</v>
      </c>
      <c r="BL232" s="56">
        <f>IF($E230=0,0,IF(BL$81=L_T,0,-(4*BL$83/BM$80+2*BN$83/BM$80)))</f>
        <v>0</v>
      </c>
      <c r="BM232" s="6">
        <f>IF(BM$82&gt;0,BN232,BL232)</f>
        <v>0</v>
      </c>
      <c r="BN232" s="6">
        <f>IF($E230=0,0,IF(BN$81=L_T,0,2*BL$83/BM$80+4*BN$83/BM$80))</f>
        <v>0</v>
      </c>
      <c r="BO232" s="56">
        <f>IF($E230=0,0,IF(BO$81=L_T,0,-(4*BO$83/BP$80+2*BQ$83/BP$80)))</f>
        <v>0</v>
      </c>
      <c r="BP232" s="6">
        <f>IF(BP$82&gt;0,BQ232,BO232)</f>
        <v>0</v>
      </c>
      <c r="BQ232" s="6">
        <f>IF($E230=0,0,IF(BQ$81=L_T,0,2*BO$83/BP$80+4*BQ$83/BP$80))</f>
        <v>0</v>
      </c>
      <c r="BR232" s="56">
        <f>IF($E230=0,0,IF(BR$81=L_T,0,-(4*BR$83/BS$80+2*BT$83/BS$80)))</f>
        <v>0</v>
      </c>
      <c r="BS232" s="6">
        <f>IF(BS$82&gt;0,BT232,BR232)</f>
        <v>0</v>
      </c>
      <c r="BT232" s="6">
        <f>IF($E230=0,0,IF(BT$81=L_T,0,2*BR$83/BS$80+4*BT$83/BS$80))</f>
        <v>0</v>
      </c>
      <c r="BU232" s="56">
        <f>IF($E230=0,0,IF(BU$81=L_T,0,-(4*BU$83/BV$80+2*BW$83/BV$80)))</f>
        <v>0</v>
      </c>
      <c r="BV232" s="6">
        <f>IF(BV$82&gt;0,BW232,BU232)</f>
        <v>0</v>
      </c>
      <c r="BW232" s="6">
        <f>IF($E230=0,0,IF(BW$81=L_T,0,2*BU$83/BV$80+4*BW$83/BV$80))</f>
        <v>0</v>
      </c>
      <c r="BX232" s="56">
        <f>IF($E230=0,0,IF(BX$81=L_T,0,-(4*BX$83/BY$80+2*BZ$83/BY$80)))</f>
        <v>0</v>
      </c>
      <c r="BY232" s="6">
        <f>IF(BY$82&gt;0,BZ232,BX232)</f>
        <v>0</v>
      </c>
      <c r="BZ232" s="6">
        <f>IF($E230=0,0,IF(BZ$81=L_T,0,2*BX$83/BY$80+4*BZ$83/BY$80))</f>
        <v>0</v>
      </c>
      <c r="CA232" s="56">
        <f>IF($E230=0,0,IF(CA$81=L_T,0,-(4*CA$83/CB$80+2*CC$83/CB$80)))</f>
        <v>0</v>
      </c>
      <c r="CB232" s="6">
        <f>IF(CB$82&gt;0,CC232,CA232)</f>
        <v>0</v>
      </c>
      <c r="CC232" s="6">
        <f>IF($E230=0,0,IF(CC$81=L_T,0,2*CA$83/CB$80+4*CC$83/CB$80))</f>
        <v>0</v>
      </c>
    </row>
    <row r="233" spans="1:81">
      <c r="A233" s="41" t="s">
        <v>224</v>
      </c>
      <c r="B233" s="6" t="str">
        <f>IF(D235="","",IF(ABS(H235)=Bemessung!$C$26,ABS(Daten!H232),IF(ABS(Daten!K235)=Bemessung!$C$26,ABS(Daten!K232),IF(ABS(Daten!N235)=Bemessung!$C$26,ABS(Daten!N232),IF(ABS(Daten!Q235)=Bemessung!$C$26,ABS(Daten!Q232),IF(ABS(Daten!T235)=Bemessung!$C$26,ABS(Daten!T232),IF(ABS(Daten!W235)=Bemessung!$C$26,ABS(Daten!W232),IF(ABS(Daten!Z235)=Bemessung!$C$26,ABS(Daten!Z232),IF(ABS(Daten!AC235)=Bemessung!$C$26,ABS(Daten!AC232),IF(ABS(Daten!AF235)=Bemessung!$C$26,ABS(Daten!AF232),IF(ABS(Daten!AI235)=Bemessung!$C$26,ABS(Daten!AI232),IF(ABS(Daten!AL235)=Bemessung!$C$26,ABS(Daten!AL232),IF(ABS(Daten!AO235)=Bemessung!$C$26,ABS(Daten!AO232),IF(ABS(Daten!AR235)=Bemessung!$C$26,ABS(Daten!AR232),IF(ABS(Daten!AU235)=Bemessung!$C$26,ABS(Daten!AU232),IF(ABS(Daten!AX235)=Bemessung!$C$26,ABS(Daten!AX232),IF(ABS(Daten!BA235)=Bemessung!$C$26,ABS(Daten!BA232),IF(ABS(Daten!BD235)=Bemessung!$C$26,ABS(Daten!BD232),IF(ABS(Daten!BG235)=Bemessung!$C$26,ABS(Daten!BG232),IF(ABS(Daten!BJ235)=Bemessung!$C$26,ABS(Daten!BJ232),IF(ABS(Daten!BM235)=Bemessung!$C$26,ABS(Daten!BM232),IF(ABS(Daten!BP235)=Bemessung!$C$26,ABS(Daten!BP232),IF(ABS(Daten!BS235)=Bemessung!$C$26,ABS(Daten!BS232),IF(ABS(Daten!BV235)=Bemessung!$C$26,ABS(Daten!BV232),IF(ABS(Daten!BY235)=Bemessung!$C$26,ABS(Daten!BY232),IF(ABS(Daten!CB235)=Bemessung!$C$26,ABS(Daten!CB232),""))))))))))))))))))))))))))</f>
        <v/>
      </c>
      <c r="C233" s="28"/>
      <c r="D233" s="3"/>
      <c r="E233" s="6"/>
      <c r="F233" s="55" t="s">
        <v>180</v>
      </c>
      <c r="G233" s="41"/>
      <c r="H233" s="6">
        <f>IF(Bh="nein",ABS(H229),ABS(I229))</f>
        <v>0</v>
      </c>
      <c r="I233" s="6"/>
      <c r="J233" s="56"/>
      <c r="K233" s="6">
        <f>IF(Bh="nein",ABS(K229),ABS(L229))</f>
        <v>0</v>
      </c>
      <c r="L233" s="6"/>
      <c r="M233" s="56"/>
      <c r="N233" s="6">
        <f>IF(Bh="nein",ABS(N229),ABS(O229))</f>
        <v>0</v>
      </c>
      <c r="O233" s="6"/>
      <c r="P233" s="56"/>
      <c r="Q233" s="6">
        <f>IF(Bh="nein",ABS(Q229),ABS(R229))</f>
        <v>0</v>
      </c>
      <c r="R233" s="6"/>
      <c r="S233" s="56"/>
      <c r="T233" s="6">
        <f>IF(Bh="nein",ABS(T229),ABS(U229))</f>
        <v>0</v>
      </c>
      <c r="U233" s="6"/>
      <c r="V233" s="56"/>
      <c r="W233" s="6">
        <f>IF(Bh="nein",ABS(W229),ABS(X229))</f>
        <v>0</v>
      </c>
      <c r="X233" s="6"/>
      <c r="Y233" s="56"/>
      <c r="Z233" s="6">
        <f>IF(Bh="nein",ABS(Z229),ABS(AA229))</f>
        <v>0</v>
      </c>
      <c r="AA233" s="6"/>
      <c r="AB233" s="56"/>
      <c r="AC233" s="6">
        <f>IF(Bh="nein",ABS(AC229),ABS(AD229))</f>
        <v>0</v>
      </c>
      <c r="AD233" s="6"/>
      <c r="AE233" s="56"/>
      <c r="AF233" s="6">
        <f>IF(Bh="nein",ABS(AF229),ABS(AG229))</f>
        <v>0</v>
      </c>
      <c r="AG233" s="6"/>
      <c r="AH233" s="56"/>
      <c r="AI233" s="6">
        <f>IF(Bh="nein",ABS(AI229),ABS(AJ229))</f>
        <v>0</v>
      </c>
      <c r="AJ233" s="6"/>
      <c r="AK233" s="56"/>
      <c r="AL233" s="6">
        <f>IF(Bh="nein",ABS(AL229),ABS(AM229))</f>
        <v>0</v>
      </c>
      <c r="AM233" s="6"/>
      <c r="AN233" s="56"/>
      <c r="AO233" s="6">
        <f>IF(Bh="nein",ABS(AO229),ABS(AP229))</f>
        <v>0</v>
      </c>
      <c r="AP233" s="6"/>
      <c r="AQ233" s="56"/>
      <c r="AR233" s="6">
        <f>IF(Bh="nein",ABS(AR229),ABS(AS229))</f>
        <v>0</v>
      </c>
      <c r="AS233" s="6"/>
      <c r="AT233" s="56"/>
      <c r="AU233" s="6">
        <f>IF(Bh="nein",ABS(AU229),ABS(AV229))</f>
        <v>0</v>
      </c>
      <c r="AV233" s="6"/>
      <c r="AW233" s="56"/>
      <c r="AX233" s="6">
        <f>IF(Bh="nein",ABS(AX229),ABS(AY229))</f>
        <v>0</v>
      </c>
      <c r="AY233" s="6"/>
      <c r="AZ233" s="56"/>
      <c r="BA233" s="6">
        <f>IF(Bh="nein",ABS(BA229),ABS(BB229))</f>
        <v>0</v>
      </c>
      <c r="BB233" s="6"/>
      <c r="BC233" s="56"/>
      <c r="BD233" s="6">
        <f>IF(Bh="nein",ABS(BD229),ABS(BE229))</f>
        <v>0</v>
      </c>
      <c r="BE233" s="6"/>
      <c r="BF233" s="56"/>
      <c r="BG233" s="6">
        <f>IF(Bh="nein",ABS(BG229),ABS(BH229))</f>
        <v>0</v>
      </c>
      <c r="BH233" s="6"/>
      <c r="BI233" s="56"/>
      <c r="BJ233" s="6">
        <f>IF(Bh="nein",ABS(BJ229),ABS(BK229))</f>
        <v>0</v>
      </c>
      <c r="BK233" s="6"/>
      <c r="BL233" s="56"/>
      <c r="BM233" s="6">
        <f>IF(Bh="nein",ABS(BM229),ABS(BN229))</f>
        <v>0</v>
      </c>
      <c r="BN233" s="6"/>
      <c r="BO233" s="56"/>
      <c r="BP233" s="6">
        <f>IF(Bh="nein",ABS(BP229),ABS(BQ229))</f>
        <v>0</v>
      </c>
      <c r="BQ233" s="6"/>
      <c r="BR233" s="56"/>
      <c r="BS233" s="6">
        <f>IF(Bh="nein",ABS(BS229),ABS(BT229))</f>
        <v>0</v>
      </c>
      <c r="BT233" s="6"/>
      <c r="BU233" s="56"/>
      <c r="BV233" s="6">
        <f>IF(Bh="nein",ABS(BV229),ABS(BW229))</f>
        <v>0</v>
      </c>
      <c r="BW233" s="6"/>
      <c r="BX233" s="56"/>
      <c r="BY233" s="6">
        <f>IF(Bh="nein",ABS(BY229),ABS(BZ229))</f>
        <v>0</v>
      </c>
      <c r="BZ233" s="6"/>
      <c r="CA233" s="56"/>
      <c r="CB233" s="6">
        <f>IF(Bh="nein",ABS(CB229),ABS(CC229))</f>
        <v>0</v>
      </c>
      <c r="CC233" s="6"/>
    </row>
    <row r="234" spans="1:81">
      <c r="A234" s="41" t="s">
        <v>225</v>
      </c>
      <c r="B234" s="6" t="str">
        <f>IF(D235="","",IF(ABS(H235)=Bemessung!$C$26,ABS(Daten!H231),IF(ABS(Daten!K235)=Bemessung!$C$26,ABS(Daten!K231),IF(ABS(Daten!N235)=Bemessung!$C$26,ABS(Daten!N231),IF(ABS(Daten!Q235)=Bemessung!$C$26,ABS(Daten!Q231),IF(ABS(Daten!T235)=Bemessung!$C$26,ABS(Daten!T231),IF(ABS(Daten!W235)=Bemessung!$C$26,ABS(Daten!W231),IF(ABS(Daten!Z235)=Bemessung!$C$26,ABS(Daten!Z231),IF(ABS(Daten!AC235)=Bemessung!$C$26,ABS(Daten!AC231),IF(ABS(Daten!AF235)=Bemessung!$C$26,ABS(Daten!AF231),IF(ABS(Daten!AI235)=Bemessung!$C$26,ABS(Daten!AI231),IF(ABS(Daten!AL235)=Bemessung!$C$26,ABS(Daten!AL231),IF(ABS(Daten!AO235)=Bemessung!$C$26,ABS(Daten!AO231),IF(ABS(Daten!AR235)=Bemessung!$C$26,ABS(Daten!AR231),IF(ABS(Daten!AU235)=Bemessung!$C$26,ABS(Daten!AU231),IF(ABS(Daten!AX235)=Bemessung!$C$26,ABS(Daten!AX231),IF(ABS(Daten!BA235)=Bemessung!$C$26,ABS(Daten!BA231),IF(ABS(Daten!BD235)=Bemessung!$C$26,ABS(Daten!BD231),IF(ABS(Daten!BG235)=Bemessung!$C$26,ABS(Daten!BG231),IF(ABS(Daten!BJ235)=Bemessung!$C$26,ABS(Daten!BJ231),IF(ABS(Daten!BM235)=Bemessung!$C$26,ABS(Daten!BM231),IF(ABS(Daten!BP235)=Bemessung!$C$26,ABS(Daten!BP231),IF(ABS(Daten!BS235)=Bemessung!$C$26,ABS(Daten!BS231),IF(ABS(Daten!BV235)=Bemessung!$C$26,ABS(Daten!BV231),IF(ABS(Daten!BY235)=Bemessung!$C$26,ABS(Daten!BY231),IF(ABS(Daten!CB235)=Bemessung!$C$26,ABS(Daten!CB231),""))))))))))))))))))))))))))</f>
        <v/>
      </c>
      <c r="C234" s="28"/>
      <c r="D234" s="3"/>
      <c r="E234" s="6"/>
      <c r="F234" s="57" t="s">
        <v>181</v>
      </c>
      <c r="G234" s="34"/>
      <c r="H234" s="19">
        <f>IF($D229&lt;=nHP,H$82/H_T,0)</f>
        <v>0</v>
      </c>
      <c r="I234" s="26"/>
      <c r="J234" s="34"/>
      <c r="K234" s="19">
        <f>IF($D229&lt;=nHP,K$82/H_T,0)</f>
        <v>0</v>
      </c>
      <c r="L234" s="26"/>
      <c r="M234" s="34"/>
      <c r="N234" s="19">
        <f>IF($D229&lt;=nHP,N$82/H_T,0)</f>
        <v>0</v>
      </c>
      <c r="O234" s="26"/>
      <c r="P234" s="34"/>
      <c r="Q234" s="19">
        <f>IF($D229&lt;=nHP,Q$82/H_T,0)</f>
        <v>0</v>
      </c>
      <c r="R234" s="26"/>
      <c r="S234" s="34"/>
      <c r="T234" s="19">
        <f>IF($D229&lt;=nHP,T$82/H_T,0)</f>
        <v>0</v>
      </c>
      <c r="U234" s="26"/>
      <c r="V234" s="34"/>
      <c r="W234" s="19">
        <f>IF($D229&lt;=nHP,W$82/H_T,0)</f>
        <v>0</v>
      </c>
      <c r="X234" s="26"/>
      <c r="Y234" s="34"/>
      <c r="Z234" s="19">
        <f>IF($D229&lt;=nHP,Z$82/H_T,0)</f>
        <v>0</v>
      </c>
      <c r="AA234" s="26"/>
      <c r="AB234" s="34"/>
      <c r="AC234" s="19">
        <f>IF($D229&lt;=nHP,AC$82/H_T,0)</f>
        <v>0</v>
      </c>
      <c r="AD234" s="26"/>
      <c r="AE234" s="34"/>
      <c r="AF234" s="19">
        <f>IF($D229&lt;=nHP,AF$82/H_T,0)</f>
        <v>0</v>
      </c>
      <c r="AG234" s="26"/>
      <c r="AH234" s="34"/>
      <c r="AI234" s="19">
        <f>IF($D229&lt;=nHP,AI$82/H_T,0)</f>
        <v>0</v>
      </c>
      <c r="AJ234" s="26"/>
      <c r="AK234" s="34"/>
      <c r="AL234" s="19">
        <f>IF($D229&lt;=nHP,AL$82/H_T,0)</f>
        <v>0</v>
      </c>
      <c r="AM234" s="26"/>
      <c r="AN234" s="34"/>
      <c r="AO234" s="19">
        <f>IF($D229&lt;=nHP,AO$82/H_T,0)</f>
        <v>0</v>
      </c>
      <c r="AP234" s="26"/>
      <c r="AQ234" s="34"/>
      <c r="AR234" s="19">
        <f>IF($D229&lt;=nHP,AR$82/H_T,0)</f>
        <v>0</v>
      </c>
      <c r="AS234" s="26"/>
      <c r="AT234" s="34"/>
      <c r="AU234" s="19">
        <f>IF($D229&lt;=nHP,AU$82/H_T,0)</f>
        <v>0</v>
      </c>
      <c r="AV234" s="26"/>
      <c r="AW234" s="34"/>
      <c r="AX234" s="19">
        <f>IF($D229&lt;=nHP,AX$82/H_T,0)</f>
        <v>0</v>
      </c>
      <c r="AY234" s="26"/>
      <c r="AZ234" s="34"/>
      <c r="BA234" s="19">
        <f>IF($D229&lt;=nHP,BA$82/H_T,0)</f>
        <v>0</v>
      </c>
      <c r="BB234" s="26"/>
      <c r="BC234" s="34"/>
      <c r="BD234" s="19">
        <f>IF($D229&lt;=nHP,BD$82/H_T,0)</f>
        <v>0</v>
      </c>
      <c r="BE234" s="26"/>
      <c r="BF234" s="34"/>
      <c r="BG234" s="19">
        <f>IF($D229&lt;=nHP,BG$82/H_T,0)</f>
        <v>0</v>
      </c>
      <c r="BH234" s="26"/>
      <c r="BI234" s="34"/>
      <c r="BJ234" s="19">
        <f>IF($D229&lt;=nHP,BJ$82/H_T,0)</f>
        <v>0</v>
      </c>
      <c r="BK234" s="26"/>
      <c r="BL234" s="34"/>
      <c r="BM234" s="19">
        <f>IF($D229&lt;=nHP,BM$82/H_T,0)</f>
        <v>0</v>
      </c>
      <c r="BN234" s="26"/>
      <c r="BO234" s="34"/>
      <c r="BP234" s="19">
        <f>IF($D229&lt;=nHP,BP$82/H_T,0)</f>
        <v>0</v>
      </c>
      <c r="BQ234" s="26"/>
      <c r="BR234" s="34"/>
      <c r="BS234" s="19">
        <f>IF($D229&lt;=nHP,BS$82/H_T,0)</f>
        <v>0</v>
      </c>
      <c r="BT234" s="26"/>
      <c r="BU234" s="34"/>
      <c r="BV234" s="19">
        <f>IF($D229&lt;=nHP,BV$82/H_T,0)</f>
        <v>0</v>
      </c>
      <c r="BW234" s="26"/>
      <c r="BX234" s="34"/>
      <c r="BY234" s="19">
        <f>IF($D229&lt;=nHP,BY$82/H_T,0)</f>
        <v>0</v>
      </c>
      <c r="BZ234" s="26"/>
      <c r="CA234" s="34"/>
      <c r="CB234" s="19">
        <f>IF($D229&lt;=nHP,CB$82/H_T,0)</f>
        <v>0</v>
      </c>
      <c r="CC234" s="26"/>
    </row>
    <row r="235" spans="1:81">
      <c r="A235" s="41"/>
      <c r="C235" s="28"/>
      <c r="D235" s="58" t="str">
        <f>IF(OR(ABS(H235)=Bemessung!$C$26,ABS(K235)=Bemessung!$C$26,ABS(N235)=Bemessung!$C$26,ABS(Daten!Q235)=Bemessung!$C$26,ABS(Daten!T235)=Bemessung!$C$26,ABS(Daten!W235)=Bemessung!$C$26,ABS(Daten!Z235)=Bemessung!$C$26,ABS(Daten!AC235)=Bemessung!$C$26,ABS(Daten!AF235)=Bemessung!$C$26,ABS(Daten!AI235)=Bemessung!$C$26,ABS(Daten!AL235)=Bemessung!$C$26,ABS(Daten!AO235)=Bemessung!$C$26,ABS(Daten!AR235)=Bemessung!$C$26,ABS(Daten!AU235)=Bemessung!$C$26,ABS(Daten!AX235)=Bemessung!$C$26,ABS(Daten!BA235)=Bemessung!$C$26,ABS(Daten!BD235)=Bemessung!$C$26,ABS(Daten!BG235)=Bemessung!$C$26,ABS(Daten!BJ235)=Bemessung!$C$26,ABS(Daten!BM235)=Bemessung!$C$26,ABS(Daten!BP235)=Bemessung!$C$26,ABS(Daten!BS235)=Bemessung!$C$26,ABS(Daten!BV235)=Bemessung!$C$26,ABS(Daten!BY235)=Bemessung!$C$26,ABS(Daten!CB235)=Bemessung!$C$26),D229,"")</f>
        <v/>
      </c>
      <c r="E235" s="6"/>
      <c r="F235" s="57" t="s">
        <v>182</v>
      </c>
      <c r="G235" s="34"/>
      <c r="H235" s="19">
        <f>IF(H$82&gt;0,SQRT((H230+I232)^2+H231^2),-SQRT((H230+G232)^2+H231^2))</f>
        <v>0</v>
      </c>
      <c r="I235" s="26"/>
      <c r="J235" s="34"/>
      <c r="K235" s="19">
        <f>IF(K$82&gt;0,SQRT((K230+L232)^2+K231^2),-SQRT((K230+J232)^2+K231^2))</f>
        <v>0</v>
      </c>
      <c r="L235" s="26"/>
      <c r="M235" s="34"/>
      <c r="N235" s="19">
        <f>IF(N$82&gt;0,SQRT((N230+O232)^2+N231^2),-SQRT((N230+M232)^2+N231^2))</f>
        <v>0</v>
      </c>
      <c r="O235" s="26"/>
      <c r="P235" s="34"/>
      <c r="Q235" s="19">
        <f>IF(Q$82&gt;0,SQRT((Q230+R232)^2+Q231^2),-SQRT((Q230+P232)^2+Q231^2))</f>
        <v>0</v>
      </c>
      <c r="R235" s="26"/>
      <c r="S235" s="34"/>
      <c r="T235" s="19">
        <f>IF(T$82&gt;0,SQRT((T230+U232)^2+T231^2),-SQRT((T230+S232)^2+T231^2))</f>
        <v>0</v>
      </c>
      <c r="U235" s="26"/>
      <c r="V235" s="34"/>
      <c r="W235" s="19">
        <f>IF(W$82&gt;0,SQRT((W230+X232)^2+W231^2),-SQRT((W230+V232)^2+W231^2))</f>
        <v>0</v>
      </c>
      <c r="X235" s="26"/>
      <c r="Y235" s="34"/>
      <c r="Z235" s="19">
        <f>IF(Z$82&gt;0,SQRT((Z230+AA232)^2+Z231^2),-SQRT((Z230+Y232)^2+Z231^2))</f>
        <v>0</v>
      </c>
      <c r="AA235" s="26"/>
      <c r="AB235" s="34"/>
      <c r="AC235" s="19">
        <f>IF(AC$82&gt;0,SQRT((AC230+AD232)^2+AC231^2),-SQRT((AC230+AB232)^2+AC231^2))</f>
        <v>0</v>
      </c>
      <c r="AD235" s="26"/>
      <c r="AE235" s="34"/>
      <c r="AF235" s="19">
        <f>IF(AF$82&gt;0,SQRT((AF230+AG232)^2+AF231^2),-SQRT((AF230+AE232)^2+AF231^2))</f>
        <v>0</v>
      </c>
      <c r="AG235" s="26"/>
      <c r="AH235" s="34"/>
      <c r="AI235" s="19">
        <f>IF(AI$82&gt;0,SQRT((AI230+AJ232)^2+AI231^2),-SQRT((AI230+AH232)^2+AI231^2))</f>
        <v>0</v>
      </c>
      <c r="AJ235" s="26"/>
      <c r="AK235" s="34"/>
      <c r="AL235" s="19">
        <f>IF(AL$82&gt;0,SQRT((AL230+AM232)^2+AL231^2),-SQRT((AL230+AK232)^2+AL231^2))</f>
        <v>0</v>
      </c>
      <c r="AM235" s="26"/>
      <c r="AN235" s="34"/>
      <c r="AO235" s="19">
        <f>IF(AO$82&gt;0,SQRT((AO230+AP232)^2+AO231^2),-SQRT((AO230+AN232)^2+AO231^2))</f>
        <v>0</v>
      </c>
      <c r="AP235" s="26"/>
      <c r="AQ235" s="34"/>
      <c r="AR235" s="19">
        <f>IF(AR$82&gt;0,SQRT((AR230+AS232)^2+AR231^2),-SQRT((AR230+AQ232)^2+AR231^2))</f>
        <v>0</v>
      </c>
      <c r="AS235" s="26"/>
      <c r="AT235" s="34"/>
      <c r="AU235" s="19">
        <f>IF(AU$82&gt;0,SQRT((AU230+AV232)^2+AU231^2),-SQRT((AU230+AT232)^2+AU231^2))</f>
        <v>0</v>
      </c>
      <c r="AV235" s="26"/>
      <c r="AW235" s="34"/>
      <c r="AX235" s="19">
        <f>IF(AX$82&gt;0,SQRT((AX230+AY232)^2+AX231^2),-SQRT((AX230+AW232)^2+AX231^2))</f>
        <v>0</v>
      </c>
      <c r="AY235" s="26"/>
      <c r="AZ235" s="34"/>
      <c r="BA235" s="19">
        <f>IF(BA$82&gt;0,SQRT((BA230+BB232)^2+BA231^2),-SQRT((BA230+AZ232)^2+BA231^2))</f>
        <v>0</v>
      </c>
      <c r="BB235" s="26"/>
      <c r="BC235" s="34"/>
      <c r="BD235" s="19">
        <f>IF(BD$82&gt;0,SQRT((BD230+BE232)^2+BD231^2),-SQRT((BD230+BC232)^2+BD231^2))</f>
        <v>0</v>
      </c>
      <c r="BE235" s="26"/>
      <c r="BF235" s="34"/>
      <c r="BG235" s="19">
        <f>IF(BG$82&gt;0,SQRT((BG230+BH232)^2+BG231^2),-SQRT((BG230+BF232)^2+BG231^2))</f>
        <v>0</v>
      </c>
      <c r="BH235" s="26"/>
      <c r="BI235" s="34"/>
      <c r="BJ235" s="19">
        <f>IF(BJ$82&gt;0,SQRT((BJ230+BK232)^2+BJ231^2),-SQRT((BJ230+BI232)^2+BJ231^2))</f>
        <v>0</v>
      </c>
      <c r="BK235" s="26"/>
      <c r="BL235" s="34"/>
      <c r="BM235" s="19">
        <f>IF(BM$82&gt;0,SQRT((BM230+BN232)^2+BM231^2),-SQRT((BM230+BL232)^2+BM231^2))</f>
        <v>0</v>
      </c>
      <c r="BN235" s="26"/>
      <c r="BO235" s="34"/>
      <c r="BP235" s="19">
        <f>IF(BP$82&gt;0,SQRT((BP230+BQ232)^2+BP231^2),-SQRT((BP230+BO232)^2+BP231^2))</f>
        <v>0</v>
      </c>
      <c r="BQ235" s="26"/>
      <c r="BR235" s="34"/>
      <c r="BS235" s="19">
        <f>IF(BS$82&gt;0,SQRT((BS230+BT232)^2+BS231^2),-SQRT((BS230+BR232)^2+BS231^2))</f>
        <v>0</v>
      </c>
      <c r="BT235" s="26"/>
      <c r="BU235" s="34"/>
      <c r="BV235" s="19">
        <f>IF(BV$82&gt;0,SQRT((BV230+BW232)^2+BV231^2),-SQRT((BV230+BU232)^2+BV231^2))</f>
        <v>0</v>
      </c>
      <c r="BW235" s="26"/>
      <c r="BX235" s="34"/>
      <c r="BY235" s="19">
        <f>IF(BY$82&gt;0,SQRT((BY230+BZ232)^2+BY231^2),-SQRT((BY230+BX232)^2+BY231^2))</f>
        <v>0</v>
      </c>
      <c r="BZ235" s="26"/>
      <c r="CA235" s="34"/>
      <c r="CB235" s="19">
        <f>IF(CB$82&gt;0,SQRT((CB230+CC232)^2+CB231^2),-SQRT((CB230+CA232)^2+CB231^2))</f>
        <v>0</v>
      </c>
      <c r="CC235" s="26"/>
    </row>
    <row r="236" spans="1:81">
      <c r="A236" s="41" t="s">
        <v>226</v>
      </c>
      <c r="B236" s="6" t="str">
        <f>IF(D236="","",IF(ABS(H236)=Bemessung!$C$26,ABS(Daten!H233),IF(ABS(Daten!K236)=Bemessung!$C$26,ABS(Daten!K233),IF(ABS(Daten!N236)=Bemessung!$C$26,ABS(Daten!N233),IF(ABS(Daten!Q236)=Bemessung!$C$26,ABS(Daten!Q233),IF(ABS(Daten!T236)=Bemessung!$C$26,ABS(Daten!T233),IF(ABS(Daten!W236)=Bemessung!$C$26,ABS(Daten!W233),IF(ABS(Daten!Z236)=Bemessung!$C$26,ABS(Daten!Z233),IF(ABS(Daten!AC236)=Bemessung!$C$26,ABS(Daten!AC233),IF(ABS(Daten!AF236)=Bemessung!$C$26,ABS(Daten!AF233),IF(ABS(Daten!AI236)=Bemessung!$C$26,ABS(Daten!AI233),IF(ABS(Daten!AL236)=Bemessung!$C$26,ABS(Daten!AL233),IF(ABS(Daten!AO236)=Bemessung!$C$26,ABS(Daten!AO233),IF(ABS(Daten!AR236)=Bemessung!$C$26,ABS(Daten!AR233),IF(ABS(Daten!AU236)=Bemessung!$C$26,ABS(Daten!AU233),IF(ABS(Daten!AX236)=Bemessung!$C$26,ABS(Daten!AX233),IF(ABS(Daten!BA236)=Bemessung!$C$26,ABS(Daten!BA233),IF(ABS(Daten!BD236)=Bemessung!$C$26,ABS(Daten!BD233),IF(ABS(Daten!BG236)=Bemessung!$C$26,ABS(Daten!BG233),IF(ABS(Daten!BJ236)=Bemessung!$C$26,ABS(Daten!BJ233),IF(ABS(Daten!BM236)=Bemessung!$C$26,ABS(Daten!BM233),IF(ABS(Daten!BP236)=Bemessung!$C$26,ABS(Daten!BP233),IF(ABS(Daten!BS236)=Bemessung!$C$26,ABS(Daten!BS233),IF(ABS(Daten!BV236)=Bemessung!$C$26,ABS(Daten!BV233),IF(ABS(Daten!BY236)=Bemessung!$C$26,ABS(Daten!BY233),IF(ABS(Daten!CB236)=Bemessung!$C$26,ABS(Daten!CB233),""))))))))))))))))))))))))))</f>
        <v/>
      </c>
      <c r="C236" s="65" t="str">
        <f>IF(D236="","",IF(ABS(H236)=Bemessung!$C$26,1,IF(ABS(Daten!K236)=Bemessung!$C$26,2,IF(ABS(Daten!N236)=Bemessung!$C$26,3,IF(ABS(Daten!Q236)=Bemessung!$C$26,4,IF(ABS(Daten!T236)=Bemessung!$C$26,5,IF(ABS(Daten!W236)=Bemessung!$C$26,6,IF(ABS(Daten!Z236)=Bemessung!$C$26,7,IF(ABS(Daten!AC236)=Bemessung!$C$26,8,IF(ABS(Daten!AF236)=Bemessung!$C$26,9,IF(ABS(Daten!AI236)=Bemessung!$C$26,10,IF(ABS(Daten!AL236)=Bemessung!$C$26,11,IF(ABS(Daten!AO236)=Bemessung!$C$26,12,IF(ABS(Daten!AR236)=Bemessung!$C$26,13,IF(ABS(Daten!AU236)=Bemessung!$C$26,14,IF(ABS(Daten!AX236)=Bemessung!$C$26,15,IF(ABS(Daten!BA236)=Bemessung!$C$26,16,IF(ABS(Daten!BD236)=Bemessung!$C$26,17,IF(ABS(Daten!BG236)=Bemessung!$C$26,18,IF(ABS(Daten!BJ236)=Bemessung!$C$26,19,IF(ABS(Daten!BM236)=Bemessung!$C$26,20,IF(ABS(Daten!BP236)=Bemessung!$C$26,21,IF(ABS(Daten!BS236)=Bemessung!$C$26,22,IF(ABS(Daten!BV236)=Bemessung!$C$26,23,IF(ABS(Daten!BY236)=Bemessung!$C$26,24,IF(ABS(Daten!CB236)=Bemessung!$C$26,25,""))))))))))))))))))))))))))</f>
        <v/>
      </c>
      <c r="D236" s="58" t="str">
        <f>IF(OR(ABS(H236)=Bemessung!$C$26,ABS(K236)=Bemessung!$C$26,ABS(N236)=Bemessung!$C$26,ABS(Daten!Q236)=Bemessung!$C$26,ABS(Daten!T236)=Bemessung!$C$26,ABS(Daten!W236)=Bemessung!$C$26,ABS(Daten!Z236)=Bemessung!$C$26,ABS(Daten!AC236)=Bemessung!$C$26,ABS(Daten!AF236)=Bemessung!$C$26,ABS(Daten!AI236)=Bemessung!$C$26,ABS(Daten!AL236)=Bemessung!$C$26,ABS(Daten!AO236)=Bemessung!$C$26,ABS(Daten!AR236)=Bemessung!$C$26,ABS(Daten!AU236)=Bemessung!$C$26,ABS(Daten!AX236)=Bemessung!$C$26,ABS(Daten!BA236)=Bemessung!$C$26,ABS(Daten!BD236)=Bemessung!$C$26,ABS(Daten!BG236)=Bemessung!$C$26,ABS(Daten!BJ236)=Bemessung!$C$26,ABS(Daten!BM236)=Bemessung!$C$26,ABS(Daten!BP236)=Bemessung!$C$26,ABS(Daten!BS236)=Bemessung!$C$26,ABS(Daten!BV236)=Bemessung!$C$26,ABS(Daten!BY236)=Bemessung!$C$26,ABS(Daten!CB236)=Bemessung!$C$26),D229,"")</f>
        <v/>
      </c>
      <c r="E236" s="6"/>
      <c r="F236" s="57" t="s">
        <v>183</v>
      </c>
      <c r="G236" s="34"/>
      <c r="H236" s="19">
        <f>IF(H$82&gt;0,SQRT((H233+I232)^2+H234^2),-SQRT((H233+G232)^2+H234^2))</f>
        <v>0</v>
      </c>
      <c r="I236" s="26"/>
      <c r="J236" s="34"/>
      <c r="K236" s="19">
        <f>IF(K$82&gt;0,SQRT((K233+L232)^2+K234^2),-SQRT((K233+J232)^2+K234^2))</f>
        <v>0</v>
      </c>
      <c r="L236" s="26"/>
      <c r="M236" s="34"/>
      <c r="N236" s="19">
        <f>IF(N$82&gt;0,SQRT((N233+O232)^2+N234^2),-SQRT((N233+M232)^2+N234^2))</f>
        <v>0</v>
      </c>
      <c r="O236" s="26"/>
      <c r="P236" s="34"/>
      <c r="Q236" s="19">
        <f>IF(Q$82&gt;0,SQRT((Q233+R232)^2+Q234^2),-SQRT((Q233+P232)^2+Q234^2))</f>
        <v>0</v>
      </c>
      <c r="R236" s="26"/>
      <c r="S236" s="34"/>
      <c r="T236" s="19">
        <f>IF(T$82&gt;0,SQRT((T233+U232)^2+T234^2),-SQRT((T233+S232)^2+T234^2))</f>
        <v>0</v>
      </c>
      <c r="U236" s="26"/>
      <c r="V236" s="34"/>
      <c r="W236" s="19">
        <f>IF(W$82&gt;0,SQRT((W233+X232)^2+W234^2),-SQRT((W233+V232)^2+W234^2))</f>
        <v>0</v>
      </c>
      <c r="X236" s="26"/>
      <c r="Y236" s="34"/>
      <c r="Z236" s="19">
        <f>IF(Z$82&gt;0,SQRT((Z233+AA232)^2+Z234^2),-SQRT((Z233+Y232)^2+Z234^2))</f>
        <v>0</v>
      </c>
      <c r="AA236" s="26"/>
      <c r="AB236" s="34"/>
      <c r="AC236" s="19">
        <f>IF(AC$82&gt;0,SQRT((AC233+AD232)^2+AC234^2),-SQRT((AC233+AB232)^2+AC234^2))</f>
        <v>0</v>
      </c>
      <c r="AD236" s="26"/>
      <c r="AE236" s="34"/>
      <c r="AF236" s="19">
        <f>IF(AF$82&gt;0,SQRT((AF233+AG232)^2+AF234^2),-SQRT((AF233+AE232)^2+AF234^2))</f>
        <v>0</v>
      </c>
      <c r="AG236" s="26"/>
      <c r="AH236" s="34"/>
      <c r="AI236" s="19">
        <f>IF(AI$82&gt;0,SQRT((AI233+AJ232)^2+AI234^2),-SQRT((AI233+AH232)^2+AI234^2))</f>
        <v>0</v>
      </c>
      <c r="AJ236" s="26"/>
      <c r="AK236" s="34"/>
      <c r="AL236" s="19">
        <f>IF(AL$82&gt;0,SQRT((AL233+AM232)^2+AL234^2),-SQRT((AL233+AK232)^2+AL234^2))</f>
        <v>0</v>
      </c>
      <c r="AM236" s="26"/>
      <c r="AN236" s="34"/>
      <c r="AO236" s="19">
        <f>IF(AO$82&gt;0,SQRT((AO233+AP232)^2+AO234^2),-SQRT((AO233+AN232)^2+AO234^2))</f>
        <v>0</v>
      </c>
      <c r="AP236" s="26"/>
      <c r="AQ236" s="34"/>
      <c r="AR236" s="19">
        <f>IF(AR$82&gt;0,SQRT((AR233+AS232)^2+AR234^2),-SQRT((AR233+AQ232)^2+AR234^2))</f>
        <v>0</v>
      </c>
      <c r="AS236" s="26"/>
      <c r="AT236" s="34"/>
      <c r="AU236" s="19">
        <f>IF(AU$82&gt;0,SQRT((AU233+AV232)^2+AU234^2),-SQRT((AU233+AT232)^2+AU234^2))</f>
        <v>0</v>
      </c>
      <c r="AV236" s="26"/>
      <c r="AW236" s="34"/>
      <c r="AX236" s="19">
        <f>IF(AX$82&gt;0,SQRT((AX233+AY232)^2+AX234^2),-SQRT((AX233+AW232)^2+AX234^2))</f>
        <v>0</v>
      </c>
      <c r="AY236" s="26"/>
      <c r="AZ236" s="34"/>
      <c r="BA236" s="19">
        <f>IF(BA$82&gt;0,SQRT((BA233+BB232)^2+BA234^2),-SQRT((BA233+AZ232)^2+BA234^2))</f>
        <v>0</v>
      </c>
      <c r="BB236" s="26"/>
      <c r="BC236" s="34"/>
      <c r="BD236" s="19">
        <f>IF(BD$82&gt;0,SQRT((BD233+BE232)^2+BD234^2),-SQRT((BD233+BC232)^2+BD234^2))</f>
        <v>0</v>
      </c>
      <c r="BE236" s="26"/>
      <c r="BF236" s="34"/>
      <c r="BG236" s="19">
        <f>IF(BG$82&gt;0,SQRT((BG233+BH232)^2+BG234^2),-SQRT((BG233+BF232)^2+BG234^2))</f>
        <v>0</v>
      </c>
      <c r="BH236" s="26"/>
      <c r="BI236" s="34"/>
      <c r="BJ236" s="19">
        <f>IF(BJ$82&gt;0,SQRT((BJ233+BK232)^2+BJ234^2),-SQRT((BJ233+BI232)^2+BJ234^2))</f>
        <v>0</v>
      </c>
      <c r="BK236" s="26"/>
      <c r="BL236" s="34"/>
      <c r="BM236" s="19">
        <f>IF(BM$82&gt;0,SQRT((BM233+BN232)^2+BM234^2),-SQRT((BM233+BL232)^2+BM234^2))</f>
        <v>0</v>
      </c>
      <c r="BN236" s="26"/>
      <c r="BO236" s="34"/>
      <c r="BP236" s="19">
        <f>IF(BP$82&gt;0,SQRT((BP233+BQ232)^2+BP234^2),-SQRT((BP233+BO232)^2+BP234^2))</f>
        <v>0</v>
      </c>
      <c r="BQ236" s="26"/>
      <c r="BR236" s="34"/>
      <c r="BS236" s="19">
        <f>IF(BS$82&gt;0,SQRT((BS233+BT232)^2+BS234^2),-SQRT((BS233+BR232)^2+BS234^2))</f>
        <v>0</v>
      </c>
      <c r="BT236" s="26"/>
      <c r="BU236" s="34"/>
      <c r="BV236" s="19">
        <f>IF(BV$82&gt;0,SQRT((BV233+BW232)^2+BV234^2),-SQRT((BV233+BU232)^2+BV234^2))</f>
        <v>0</v>
      </c>
      <c r="BW236" s="26"/>
      <c r="BX236" s="34"/>
      <c r="BY236" s="19">
        <f>IF(BY$82&gt;0,SQRT((BY233+BZ232)^2+BY234^2),-SQRT((BY233+BX232)^2+BY234^2))</f>
        <v>0</v>
      </c>
      <c r="BZ236" s="26"/>
      <c r="CA236" s="34"/>
      <c r="CB236" s="19">
        <f>IF(CB$82&gt;0,SQRT((CB233+CC232)^2+CB234^2),-SQRT((CB233+CA232)^2+CB234^2))</f>
        <v>0</v>
      </c>
      <c r="CC236" s="26"/>
    </row>
    <row r="237" spans="1:81">
      <c r="A237" s="41" t="s">
        <v>227</v>
      </c>
      <c r="B237" s="6" t="str">
        <f>IF(D236="","",IF(ABS(H236)=Bemessung!$C$26,ABS(Daten!H232),IF(ABS(Daten!K236)=Bemessung!$C$26,ABS(Daten!K232),IF(ABS(Daten!N236)=Bemessung!$C$26,ABS(Daten!N232),IF(ABS(Daten!Q236)=Bemessung!$C$26,ABS(Daten!Q232),IF(ABS(Daten!T236)=Bemessung!$C$26,ABS(Daten!T232),IF(ABS(Daten!W236)=Bemessung!$C$26,ABS(Daten!W232),IF(ABS(Daten!Z236)=Bemessung!$C$26,ABS(Daten!Z232),IF(ABS(Daten!AC236)=Bemessung!$C$26,ABS(Daten!AC232),IF(ABS(Daten!AF236)=Bemessung!$C$26,ABS(Daten!AF232),IF(ABS(Daten!AI236)=Bemessung!$C$26,ABS(Daten!AI232),IF(ABS(Daten!AL236)=Bemessung!$C$26,ABS(Daten!AL232),IF(ABS(Daten!AO236)=Bemessung!$C$26,ABS(Daten!AO232),IF(ABS(Daten!AR236)=Bemessung!$C$26,ABS(Daten!AR232),IF(ABS(Daten!AU236)=Bemessung!$C$26,ABS(Daten!AU232),IF(ABS(Daten!AX236)=Bemessung!$C$26,ABS(Daten!AX232),IF(ABS(Daten!BA236)=Bemessung!$C$26,ABS(Daten!BA232),IF(ABS(Daten!BD236)=Bemessung!$C$26,ABS(Daten!BD232),IF(ABS(Daten!BG236)=Bemessung!$C$26,ABS(Daten!BG232),IF(ABS(Daten!BJ236)=Bemessung!$C$26,ABS(Daten!BJ232),IF(ABS(Daten!BM236)=Bemessung!$C$26,ABS(Daten!BM232),IF(ABS(Daten!BP236)=Bemessung!$C$26,ABS(Daten!BP232),IF(ABS(Daten!BS236)=Bemessung!$C$26,ABS(Daten!BS232),IF(ABS(Daten!BV236)=Bemessung!$C$26,ABS(Daten!BV232),IF(ABS(Daten!BY236)=Bemessung!$C$26,ABS(Daten!BY232),IF(ABS(Daten!CB236)=Bemessung!$C$26,ABS(Daten!CB232),""))))))))))))))))))))))))))</f>
        <v/>
      </c>
      <c r="C237" s="28"/>
      <c r="E237" s="3"/>
      <c r="F237" s="58" t="s">
        <v>102</v>
      </c>
      <c r="G237" s="59"/>
      <c r="H237" s="60">
        <f>IF(H$82&gt;0,MAX(H235:H236),MIN(H235:H236))</f>
        <v>0</v>
      </c>
      <c r="I237" s="61"/>
      <c r="J237" s="59"/>
      <c r="K237" s="60">
        <f>IF(K$82&gt;0,MAX(K235:K236),MIN(K235:K236))</f>
        <v>0</v>
      </c>
      <c r="L237" s="61"/>
      <c r="M237" s="59"/>
      <c r="N237" s="60">
        <f>IF(N$82&gt;0,MAX(N235:N236),MIN(N235:N236))</f>
        <v>0</v>
      </c>
      <c r="O237" s="61"/>
      <c r="P237" s="59"/>
      <c r="Q237" s="60">
        <f>IF(Q$82&gt;0,MAX(Q235:Q236),MIN(Q235:Q236))</f>
        <v>0</v>
      </c>
      <c r="R237" s="61"/>
      <c r="S237" s="59"/>
      <c r="T237" s="60">
        <f>IF(T$82&gt;0,MAX(T235:T236),MIN(T235:T236))</f>
        <v>0</v>
      </c>
      <c r="U237" s="61"/>
      <c r="V237" s="59"/>
      <c r="W237" s="60">
        <f>IF(W$82&gt;0,MAX(W235:W236),MIN(W235:W236))</f>
        <v>0</v>
      </c>
      <c r="X237" s="61"/>
      <c r="Y237" s="59"/>
      <c r="Z237" s="60">
        <f>IF(Z$82&gt;0,MAX(Z235:Z236),MIN(Z235:Z236))</f>
        <v>0</v>
      </c>
      <c r="AA237" s="61"/>
      <c r="AB237" s="59"/>
      <c r="AC237" s="60">
        <f>IF(AC$82&gt;0,MAX(AC235:AC236),MIN(AC235:AC236))</f>
        <v>0</v>
      </c>
      <c r="AD237" s="61"/>
      <c r="AE237" s="59"/>
      <c r="AF237" s="60">
        <f>IF(AF$82&gt;0,MAX(AF235:AF236),MIN(AF235:AF236))</f>
        <v>0</v>
      </c>
      <c r="AG237" s="61"/>
      <c r="AH237" s="59"/>
      <c r="AI237" s="60">
        <f>IF(AI$82&gt;0,MAX(AI235:AI236),MIN(AI235:AI236))</f>
        <v>0</v>
      </c>
      <c r="AJ237" s="61"/>
      <c r="AK237" s="59"/>
      <c r="AL237" s="60">
        <f>IF(AL$82&gt;0,MAX(AL235:AL236),MIN(AL235:AL236))</f>
        <v>0</v>
      </c>
      <c r="AM237" s="61"/>
      <c r="AN237" s="59"/>
      <c r="AO237" s="60">
        <f>IF(AO$82&gt;0,MAX(AO235:AO236),MIN(AO235:AO236))</f>
        <v>0</v>
      </c>
      <c r="AP237" s="61"/>
      <c r="AQ237" s="59"/>
      <c r="AR237" s="60">
        <f>IF(AR$82&gt;0,MAX(AR235:AR236),MIN(AR235:AR236))</f>
        <v>0</v>
      </c>
      <c r="AS237" s="61"/>
      <c r="AT237" s="59"/>
      <c r="AU237" s="60">
        <f>IF(AU$82&gt;0,MAX(AU235:AU236),MIN(AU235:AU236))</f>
        <v>0</v>
      </c>
      <c r="AV237" s="61"/>
      <c r="AW237" s="59"/>
      <c r="AX237" s="60">
        <f>IF(AX$82&gt;0,MAX(AX235:AX236),MIN(AX235:AX236))</f>
        <v>0</v>
      </c>
      <c r="AY237" s="61"/>
      <c r="AZ237" s="59"/>
      <c r="BA237" s="60">
        <f>IF(BA$82&gt;0,MAX(BA235:BA236),MIN(BA235:BA236))</f>
        <v>0</v>
      </c>
      <c r="BB237" s="61"/>
      <c r="BC237" s="59"/>
      <c r="BD237" s="60">
        <f>IF(BD$82&gt;0,MAX(BD235:BD236),MIN(BD235:BD236))</f>
        <v>0</v>
      </c>
      <c r="BE237" s="61"/>
      <c r="BF237" s="59"/>
      <c r="BG237" s="60">
        <f>IF(BG$82&gt;0,MAX(BG235:BG236),MIN(BG235:BG236))</f>
        <v>0</v>
      </c>
      <c r="BH237" s="61"/>
      <c r="BI237" s="59"/>
      <c r="BJ237" s="60">
        <f>IF(BJ$82&gt;0,MAX(BJ235:BJ236),MIN(BJ235:BJ236))</f>
        <v>0</v>
      </c>
      <c r="BK237" s="61"/>
      <c r="BL237" s="59"/>
      <c r="BM237" s="60">
        <f>IF(BM$82&gt;0,MAX(BM235:BM236),MIN(BM235:BM236))</f>
        <v>0</v>
      </c>
      <c r="BN237" s="61"/>
      <c r="BO237" s="59"/>
      <c r="BP237" s="60">
        <f>IF(BP$82&gt;0,MAX(BP235:BP236),MIN(BP235:BP236))</f>
        <v>0</v>
      </c>
      <c r="BQ237" s="61"/>
      <c r="BR237" s="59"/>
      <c r="BS237" s="60">
        <f>IF(BS$82&gt;0,MAX(BS235:BS236),MIN(BS235:BS236))</f>
        <v>0</v>
      </c>
      <c r="BT237" s="61"/>
      <c r="BU237" s="59"/>
      <c r="BV237" s="60">
        <f>IF(BV$82&gt;0,MAX(BV235:BV236),MIN(BV235:BV236))</f>
        <v>0</v>
      </c>
      <c r="BW237" s="61"/>
      <c r="BX237" s="59"/>
      <c r="BY237" s="60">
        <f>IF(BY$82&gt;0,MAX(BY235:BY236),MIN(BY235:BY236))</f>
        <v>0</v>
      </c>
      <c r="BZ237" s="61"/>
      <c r="CA237" s="59"/>
      <c r="CB237" s="60">
        <f>IF(CB$82&gt;0,MAX(CB235:CB236),MIN(CB235:CB236))</f>
        <v>0</v>
      </c>
      <c r="CC237" s="61"/>
    </row>
    <row r="238" spans="1:81">
      <c r="A238" s="34" t="s">
        <v>228</v>
      </c>
      <c r="B238" s="19" t="str">
        <f>IF(D236="","",IF(ABS(H236)=Bemessung!$C$26,ABS(Daten!H234),IF(ABS(Daten!K236)=Bemessung!$C$26,ABS(Daten!K234),IF(ABS(Daten!N236)=Bemessung!$C$26,ABS(Daten!N234),IF(ABS(Daten!Q236)=Bemessung!$C$26,ABS(Daten!Q234),IF(ABS(Daten!T236)=Bemessung!$C$26,ABS(Daten!T234),IF(ABS(Daten!W236)=Bemessung!$C$26,ABS(Daten!W234),IF(ABS(Daten!Z236)=Bemessung!$C$26,ABS(Daten!Z234),IF(ABS(Daten!AC236)=Bemessung!$C$26,ABS(Daten!AC234),IF(ABS(Daten!AF236)=Bemessung!$C$26,ABS(Daten!AF234),IF(ABS(Daten!AI236)=Bemessung!$C$26,ABS(Daten!AI234),IF(ABS(Daten!AL236)=Bemessung!$C$26,ABS(Daten!AL234),IF(ABS(Daten!AO236)=Bemessung!$C$26,ABS(Daten!AO234),IF(ABS(Daten!AR236)=Bemessung!$C$26,ABS(Daten!AR234),IF(ABS(Daten!AU236)=Bemessung!$C$26,ABS(Daten!AU234),IF(ABS(Daten!AX236)=Bemessung!$C$26,ABS(Daten!AX234),IF(ABS(Daten!BA236)=Bemessung!$C$26,ABS(Daten!BA234),IF(ABS(Daten!BD236)=Bemessung!$C$26,ABS(Daten!BD234),IF(ABS(Daten!BG236)=Bemessung!$C$26,ABS(Daten!BG234),IF(ABS(Daten!BJ236)=Bemessung!$C$26,ABS(Daten!BJ234),IF(ABS(Daten!BM236)=Bemessung!$C$26,ABS(Daten!BM234),IF(ABS(Daten!BP236)=Bemessung!$C$26,ABS(Daten!BP234),IF(ABS(Daten!BS236)=Bemessung!$C$26,ABS(Daten!BS234),IF(ABS(Daten!BV236)=Bemessung!$C$26,ABS(Daten!BV234),IF(ABS(Daten!BY236)=Bemessung!$C$26,ABS(Daten!BY234),IF(ABS(Daten!CB236)=Bemessung!$C$26,ABS(Daten!CB234),""))))))))))))))))))))))))))</f>
        <v/>
      </c>
      <c r="C238" s="53"/>
      <c r="E238" s="3"/>
      <c r="F238" s="3"/>
      <c r="G238" s="3"/>
      <c r="H238" s="3"/>
      <c r="I238" s="3"/>
      <c r="J238" s="3"/>
      <c r="K238" s="3"/>
      <c r="L238" s="3"/>
      <c r="M238" s="3"/>
      <c r="P238" s="3"/>
      <c r="AP238" s="3"/>
      <c r="AQ238" s="3"/>
      <c r="AR238" s="3"/>
      <c r="AS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</row>
    <row r="239" spans="1:81">
      <c r="E239" s="3"/>
      <c r="F239" s="3" t="s">
        <v>99</v>
      </c>
      <c r="G239" s="3"/>
      <c r="H239" s="6">
        <f>IF($E241=0,0,IF(H$80=0,0,H229))</f>
        <v>0</v>
      </c>
      <c r="I239" s="97">
        <f>IF(H$80=0,0,IF(OR($E241&gt;H_T-LBh_o,$E241&lt;=LBH_u),0,Daten!H239))</f>
        <v>0</v>
      </c>
      <c r="J239" s="3"/>
      <c r="K239" s="6">
        <f>IF($E241=0,0,IF(K$80=0,0,K229))</f>
        <v>0</v>
      </c>
      <c r="L239" s="97">
        <f>IF(K$80=0,0,IF(OR($E241&gt;H_T-LBh_o,$E241&lt;=LBH_u),0,Daten!K239))</f>
        <v>0</v>
      </c>
      <c r="M239" s="3"/>
      <c r="N239" s="6">
        <f>IF($E241=0,0,IF(N$80=0,0,N229))</f>
        <v>0</v>
      </c>
      <c r="O239" s="97">
        <f>IF(N$80=0,0,IF(OR($E241&gt;H_T-LBh_o,$E241&lt;=LBH_u),0,Daten!N239))</f>
        <v>0</v>
      </c>
      <c r="P239" s="3"/>
      <c r="Q239" s="6">
        <f>IF($E241=0,0,IF(Q$80=0,0,Q229))</f>
        <v>0</v>
      </c>
      <c r="R239" s="97">
        <f>IF(Q$80=0,0,IF(OR($E241&gt;H_T-LBh_o,$E241&lt;=LBH_u),0,Daten!Q239))</f>
        <v>0</v>
      </c>
      <c r="T239" s="6">
        <f>IF($E241=0,0,IF(T$80=0,0,T229))</f>
        <v>0</v>
      </c>
      <c r="U239" s="97">
        <f>IF(T$80=0,0,IF(OR($E241&gt;H_T-LBh_o,$E241&lt;=LBH_u),0,Daten!T239))</f>
        <v>0</v>
      </c>
      <c r="W239" s="6">
        <f>IF($E241=0,0,IF(W$80=0,0,W229))</f>
        <v>0</v>
      </c>
      <c r="X239" s="97">
        <f>IF(W$80=0,0,IF(OR($E241&gt;H_T-LBh_o,$E241&lt;=LBH_u),0,Daten!W239))</f>
        <v>0</v>
      </c>
      <c r="Z239" s="6">
        <f>IF($E241=0,0,IF(Z$80=0,0,Z229))</f>
        <v>0</v>
      </c>
      <c r="AA239" s="97">
        <f>IF(Z$80=0,0,IF(OR($E241&gt;H_T-LBh_o,$E241&lt;=LBH_u),0,Daten!Z239))</f>
        <v>0</v>
      </c>
      <c r="AC239" s="6">
        <f>IF($E241=0,0,IF(AC$80=0,0,AC229))</f>
        <v>0</v>
      </c>
      <c r="AD239" s="97">
        <f>IF(AC$80=0,0,IF(OR($E241&gt;H_T-LBh_o,$E241&lt;=LBH_u),0,Daten!AC239))</f>
        <v>0</v>
      </c>
      <c r="AF239" s="6">
        <f>IF($E241=0,0,IF(AF$80=0,0,AF229))</f>
        <v>0</v>
      </c>
      <c r="AG239" s="97">
        <f>IF(AF$80=0,0,IF(OR($E241&gt;H_T-LBh_o,$E241&lt;=LBH_u),0,Daten!AF239))</f>
        <v>0</v>
      </c>
      <c r="AI239" s="6">
        <f>IF($E241=0,0,IF(AI$80=0,0,AI229))</f>
        <v>0</v>
      </c>
      <c r="AJ239" s="97">
        <f>IF(AI$80=0,0,IF(OR($E241&gt;H_T-LBh_o,$E241&lt;=LBH_u),0,Daten!AI239))</f>
        <v>0</v>
      </c>
      <c r="AL239" s="6">
        <f>IF($E241=0,0,IF(AL$80=0,0,AL229))</f>
        <v>0</v>
      </c>
      <c r="AM239" s="97">
        <f>IF(AL$80=0,0,IF(OR($E241&gt;H_T-LBh_o,$E241&lt;=LBH_u),0,Daten!AL239))</f>
        <v>0</v>
      </c>
      <c r="AO239" s="6">
        <f>IF($E241=0,0,IF(AO$80=0,0,AO229))</f>
        <v>0</v>
      </c>
      <c r="AP239" s="97">
        <f>IF(AO$80=0,0,IF(OR($E241&gt;H_T-LBh_o,$E241&lt;=LBH_u),0,Daten!AO239))</f>
        <v>0</v>
      </c>
      <c r="AQ239" s="3"/>
      <c r="AR239" s="6">
        <f>IF($E241=0,0,IF(AR$80=0,0,AR229))</f>
        <v>0</v>
      </c>
      <c r="AS239" s="97">
        <f>IF(AR$80=0,0,IF(OR($E241&gt;H_T-LBh_o,$E241&lt;=LBH_u),0,Daten!AR239))</f>
        <v>0</v>
      </c>
      <c r="AU239" s="6">
        <f>IF($E241=0,0,IF(AU$80=0,0,AU229))</f>
        <v>0</v>
      </c>
      <c r="AV239" s="97">
        <f>IF(AU$80=0,0,IF(OR($E241&gt;H_T-LBh_o,$E241&lt;=LBH_u),0,Daten!AU239))</f>
        <v>0</v>
      </c>
      <c r="AW239" s="3"/>
      <c r="AX239" s="6">
        <f>IF($E241=0,0,IF(AX$80=0,0,AX229))</f>
        <v>0</v>
      </c>
      <c r="AY239" s="97">
        <f>IF(AX$80=0,0,IF(OR($E241&gt;H_T-LBh_o,$E241&lt;=LBH_u),0,Daten!AX239))</f>
        <v>0</v>
      </c>
      <c r="AZ239" s="3"/>
      <c r="BA239" s="6">
        <f>IF($E241=0,0,IF(BA$80=0,0,BA229))</f>
        <v>0</v>
      </c>
      <c r="BB239" s="97">
        <f>IF(BA$80=0,0,IF(OR($E241&gt;H_T-LBh_o,$E241&lt;=LBH_u),0,Daten!BA239))</f>
        <v>0</v>
      </c>
      <c r="BC239" s="3"/>
      <c r="BD239" s="6">
        <f>IF($E241=0,0,IF(BD$80=0,0,BD229))</f>
        <v>0</v>
      </c>
      <c r="BE239" s="97">
        <f>IF(BD$80=0,0,IF(OR($E241&gt;H_T-LBh_o,$E241&lt;=LBH_u),0,Daten!BD239))</f>
        <v>0</v>
      </c>
      <c r="BF239" s="3"/>
      <c r="BG239" s="6">
        <f>IF($E241=0,0,IF(BG$80=0,0,BG229))</f>
        <v>0</v>
      </c>
      <c r="BH239" s="97">
        <f>IF(BG$80=0,0,IF(OR($E241&gt;H_T-LBh_o,$E241&lt;=LBH_u),0,Daten!BG239))</f>
        <v>0</v>
      </c>
      <c r="BI239" s="3"/>
      <c r="BJ239" s="6">
        <f>IF($E241=0,0,IF(BJ$80=0,0,BJ229))</f>
        <v>0</v>
      </c>
      <c r="BK239" s="97">
        <f>IF(BJ$80=0,0,IF(OR($E241&gt;H_T-LBh_o,$E241&lt;=LBH_u),0,Daten!BJ239))</f>
        <v>0</v>
      </c>
      <c r="BL239" s="3"/>
      <c r="BM239" s="6">
        <f>IF($E241=0,0,IF(BM$80=0,0,BM229))</f>
        <v>0</v>
      </c>
      <c r="BN239" s="97">
        <f>IF(BM$80=0,0,IF(OR($E241&gt;H_T-LBh_o,$E241&lt;=LBH_u),0,Daten!BM239))</f>
        <v>0</v>
      </c>
      <c r="BO239" s="3"/>
      <c r="BP239" s="6">
        <f>IF($E241=0,0,IF(BP$80=0,0,BP229))</f>
        <v>0</v>
      </c>
      <c r="BQ239" s="97">
        <f>IF(BP$80=0,0,IF(OR($E241&gt;H_T-LBh_o,$E241&lt;=LBH_u),0,Daten!BP239))</f>
        <v>0</v>
      </c>
      <c r="BR239" s="3"/>
      <c r="BS239" s="6">
        <f>IF($E241=0,0,IF(BS$80=0,0,BS229))</f>
        <v>0</v>
      </c>
      <c r="BT239" s="97">
        <f>IF(BS$80=0,0,IF(OR($E241&gt;H_T-LBh_o,$E241&lt;=LBH_u),0,Daten!BS239))</f>
        <v>0</v>
      </c>
      <c r="BU239" s="3"/>
      <c r="BV239" s="6">
        <f>IF($E241=0,0,IF(BV$80=0,0,BV229))</f>
        <v>0</v>
      </c>
      <c r="BW239" s="97">
        <f>IF(BV$80=0,0,IF(OR($E241&gt;H_T-LBh_o,$E241&lt;=LBH_u),0,Daten!BV239))</f>
        <v>0</v>
      </c>
      <c r="BX239" s="3"/>
      <c r="BY239" s="6">
        <f>IF($E241=0,0,IF(BY$80=0,0,BY229))</f>
        <v>0</v>
      </c>
      <c r="BZ239" s="97">
        <f>IF(BY$80=0,0,IF(OR($E241&gt;H_T-LBh_o,$E241&lt;=LBH_u),0,Daten!BY239))</f>
        <v>0</v>
      </c>
      <c r="CA239" s="3"/>
      <c r="CB239" s="6">
        <f>IF($E241=0,0,IF(CB$80=0,0,CB229))</f>
        <v>0</v>
      </c>
      <c r="CC239" s="97">
        <f>IF(CB$80=0,0,IF(OR($E241&gt;H_T-LBh_o,$E241&lt;=LBH_u),0,Daten!CB239))</f>
        <v>0</v>
      </c>
    </row>
    <row r="240" spans="1:81">
      <c r="A240" s="46" t="str">
        <f>IF(D246=D240,H241,IF(D247=D240,H244,""))</f>
        <v/>
      </c>
      <c r="B240" s="92" t="str">
        <f>IF(AND(D246="",D247=""),"",D240)</f>
        <v/>
      </c>
      <c r="C240" s="92" t="str">
        <f>IF(AND(D246="",D247=""),"",IF(D246=D240,"oben","unten"))</f>
        <v/>
      </c>
      <c r="D240" s="3">
        <v>15</v>
      </c>
      <c r="F240" s="3" t="s">
        <v>100</v>
      </c>
      <c r="G240" s="3"/>
      <c r="H240" s="6">
        <f>IF(H$80=0,0,H239-qd*($E241-$E243)/H_T)</f>
        <v>0</v>
      </c>
      <c r="I240" s="97">
        <f>IF(H$80=0,0,IF(OR($E243&gt;=H_T-LBh_o,$E243&lt;LBH_u),0,Daten!H240))</f>
        <v>0</v>
      </c>
      <c r="J240" s="3"/>
      <c r="K240" s="6">
        <f>IF(K$80=0,0,K239-qd*($E241-$E243)/H_T)</f>
        <v>0</v>
      </c>
      <c r="L240" s="97">
        <f>IF(K$80=0,0,IF(OR($E243&gt;=H_T-LBh_o,$E243&lt;LBH_u),0,Daten!K240))</f>
        <v>0</v>
      </c>
      <c r="M240" s="3"/>
      <c r="N240" s="6">
        <f>IF(N$80=0,0,N239-qd*($E241-$E243)/H_T)</f>
        <v>0</v>
      </c>
      <c r="O240" s="97">
        <f>IF(N$80=0,0,IF(OR($E243&gt;=H_T-LBh_o,$E243&lt;LBH_u),0,Daten!N240))</f>
        <v>0</v>
      </c>
      <c r="P240" s="3"/>
      <c r="Q240" s="6">
        <f>IF(Q$80=0,0,Q239-qd*($E241-$E243)/H_T)</f>
        <v>0</v>
      </c>
      <c r="R240" s="97">
        <f>IF(Q$80=0,0,IF(OR($E243&gt;=H_T-LBh_o,$E243&lt;LBH_u),0,Daten!Q240))</f>
        <v>0</v>
      </c>
      <c r="T240" s="6">
        <f>IF(T$80=0,0,T239-qd*($E241-$E243)/H_T)</f>
        <v>0</v>
      </c>
      <c r="U240" s="97">
        <f>IF(T$80=0,0,IF(OR($E243&gt;=H_T-LBh_o,$E243&lt;LBH_u),0,Daten!T240))</f>
        <v>0</v>
      </c>
      <c r="W240" s="6">
        <f>IF(W$80=0,0,W239-qd*($E241-$E243)/H_T)</f>
        <v>0</v>
      </c>
      <c r="X240" s="97">
        <f>IF(W$80=0,0,IF(OR($E243&gt;=H_T-LBh_o,$E243&lt;LBH_u),0,Daten!W240))</f>
        <v>0</v>
      </c>
      <c r="Z240" s="6">
        <f>IF(Z$80=0,0,Z239-qd*($E241-$E243)/H_T)</f>
        <v>0</v>
      </c>
      <c r="AA240" s="97">
        <f>IF(Z$80=0,0,IF(OR($E243&gt;=H_T-LBh_o,$E243&lt;LBH_u),0,Daten!Z240))</f>
        <v>0</v>
      </c>
      <c r="AC240" s="6">
        <f>IF(AC$80=0,0,AC239-qd*($E241-$E243)/H_T)</f>
        <v>0</v>
      </c>
      <c r="AD240" s="97">
        <f>IF(AC$80=0,0,IF(OR($E243&gt;=H_T-LBh_o,$E243&lt;LBH_u),0,Daten!AC240))</f>
        <v>0</v>
      </c>
      <c r="AF240" s="6">
        <f>IF(AF$80=0,0,AF239-qd*($E241-$E243)/H_T)</f>
        <v>0</v>
      </c>
      <c r="AG240" s="97">
        <f>IF(AF$80=0,0,IF(OR($E243&gt;=H_T-LBh_o,$E243&lt;LBH_u),0,Daten!AF240))</f>
        <v>0</v>
      </c>
      <c r="AI240" s="6">
        <f>IF(AI$80=0,0,AI239-qd*($E241-$E243)/H_T)</f>
        <v>0</v>
      </c>
      <c r="AJ240" s="97">
        <f>IF(AI$80=0,0,IF(OR($E243&gt;=H_T-LBh_o,$E243&lt;LBH_u),0,Daten!AI240))</f>
        <v>0</v>
      </c>
      <c r="AL240" s="6">
        <f>IF(AL$80=0,0,AL239-qd*($E241-$E243)/H_T)</f>
        <v>0</v>
      </c>
      <c r="AM240" s="97">
        <f>IF(AL$80=0,0,IF(OR($E243&gt;=H_T-LBh_o,$E243&lt;LBH_u),0,Daten!AL240))</f>
        <v>0</v>
      </c>
      <c r="AO240" s="6">
        <f>IF(AO$80=0,0,AO239-qd*($E241-$E243)/H_T)</f>
        <v>0</v>
      </c>
      <c r="AP240" s="97">
        <f>IF(AO$80=0,0,IF(OR($E243&gt;=H_T-LBh_o,$E243&lt;LBH_u),0,Daten!AO240))</f>
        <v>0</v>
      </c>
      <c r="AQ240" s="3"/>
      <c r="AR240" s="6">
        <f>IF(AR$80=0,0,AR239-qd*($E241-$E243)/H_T)</f>
        <v>0</v>
      </c>
      <c r="AS240" s="97">
        <f>IF(AR$80=0,0,IF(OR($E243&gt;=H_T-LBh_o,$E243&lt;LBH_u),0,Daten!AR240))</f>
        <v>0</v>
      </c>
      <c r="AU240" s="6">
        <f>IF(AU$80=0,0,AU239-qd*($E241-$E243)/H_T)</f>
        <v>0</v>
      </c>
      <c r="AV240" s="97">
        <f>IF(AU$80=0,0,IF(OR($E243&gt;=H_T-LBh_o,$E243&lt;LBH_u),0,Daten!AU240))</f>
        <v>0</v>
      </c>
      <c r="AW240" s="3"/>
      <c r="AX240" s="6">
        <f>IF(AX$80=0,0,AX239-qd*($E241-$E243)/H_T)</f>
        <v>0</v>
      </c>
      <c r="AY240" s="97">
        <f>IF(AX$80=0,0,IF(OR($E243&gt;=H_T-LBh_o,$E243&lt;LBH_u),0,Daten!AX240))</f>
        <v>0</v>
      </c>
      <c r="AZ240" s="3"/>
      <c r="BA240" s="6">
        <f>IF(BA$80=0,0,BA239-qd*($E241-$E243)/H_T)</f>
        <v>0</v>
      </c>
      <c r="BB240" s="97">
        <f>IF(BA$80=0,0,IF(OR($E243&gt;=H_T-LBh_o,$E243&lt;LBH_u),0,Daten!BA240))</f>
        <v>0</v>
      </c>
      <c r="BC240" s="3"/>
      <c r="BD240" s="6">
        <f>IF(BD$80=0,0,BD239-qd*($E241-$E243)/H_T)</f>
        <v>0</v>
      </c>
      <c r="BE240" s="97">
        <f>IF(BD$80=0,0,IF(OR($E243&gt;=H_T-LBh_o,$E243&lt;LBH_u),0,Daten!BD240))</f>
        <v>0</v>
      </c>
      <c r="BF240" s="3"/>
      <c r="BG240" s="6">
        <f>IF(BG$80=0,0,BG239-qd*($E241-$E243)/H_T)</f>
        <v>0</v>
      </c>
      <c r="BH240" s="97">
        <f>IF(BG$80=0,0,IF(OR($E243&gt;=H_T-LBh_o,$E243&lt;LBH_u),0,Daten!BG240))</f>
        <v>0</v>
      </c>
      <c r="BI240" s="3"/>
      <c r="BJ240" s="6">
        <f>IF(BJ$80=0,0,BJ239-qd*($E241-$E243)/H_T)</f>
        <v>0</v>
      </c>
      <c r="BK240" s="97">
        <f>IF(BJ$80=0,0,IF(OR($E243&gt;=H_T-LBh_o,$E243&lt;LBH_u),0,Daten!BJ240))</f>
        <v>0</v>
      </c>
      <c r="BL240" s="3"/>
      <c r="BM240" s="6">
        <f>IF(BM$80=0,0,BM239-qd*($E241-$E243)/H_T)</f>
        <v>0</v>
      </c>
      <c r="BN240" s="97">
        <f>IF(BM$80=0,0,IF(OR($E243&gt;=H_T-LBh_o,$E243&lt;LBH_u),0,Daten!BM240))</f>
        <v>0</v>
      </c>
      <c r="BO240" s="3"/>
      <c r="BP240" s="6">
        <f>IF(BP$80=0,0,BP239-qd*($E241-$E243)/H_T)</f>
        <v>0</v>
      </c>
      <c r="BQ240" s="97">
        <f>IF(BP$80=0,0,IF(OR($E243&gt;=H_T-LBh_o,$E243&lt;LBH_u),0,Daten!BP240))</f>
        <v>0</v>
      </c>
      <c r="BR240" s="3"/>
      <c r="BS240" s="6">
        <f>IF(BS$80=0,0,BS239-qd*($E241-$E243)/H_T)</f>
        <v>0</v>
      </c>
      <c r="BT240" s="97">
        <f>IF(BS$80=0,0,IF(OR($E243&gt;=H_T-LBh_o,$E243&lt;LBH_u),0,Daten!BS240))</f>
        <v>0</v>
      </c>
      <c r="BU240" s="3"/>
      <c r="BV240" s="6">
        <f>IF(BV$80=0,0,BV239-qd*($E241-$E243)/H_T)</f>
        <v>0</v>
      </c>
      <c r="BW240" s="97">
        <f>IF(BV$80=0,0,IF(OR($E243&gt;=H_T-LBh_o,$E243&lt;LBH_u),0,Daten!BV240))</f>
        <v>0</v>
      </c>
      <c r="BX240" s="3"/>
      <c r="BY240" s="6">
        <f>IF(BY$80=0,0,BY239-qd*($E241-$E243)/H_T)</f>
        <v>0</v>
      </c>
      <c r="BZ240" s="97">
        <f>IF(BY$80=0,0,IF(OR($E243&gt;=H_T-LBh_o,$E243&lt;LBH_u),0,Daten!BY240))</f>
        <v>0</v>
      </c>
      <c r="CA240" s="3"/>
      <c r="CB240" s="6">
        <f>IF(CB$80=0,0,CB239-qd*($E241-$E243)/H_T)</f>
        <v>0</v>
      </c>
      <c r="CC240" s="97">
        <f>IF(CB$80=0,0,IF(OR($E243&gt;=H_T-LBh_o,$E243&lt;LBH_u),0,Daten!CB240))</f>
        <v>0</v>
      </c>
    </row>
    <row r="241" spans="1:81">
      <c r="D241" s="3" t="s">
        <v>104</v>
      </c>
      <c r="E241" s="6">
        <f t="shared" ref="E241" si="122">E232</f>
        <v>0</v>
      </c>
      <c r="F241" s="54" t="s">
        <v>178</v>
      </c>
      <c r="G241" s="38"/>
      <c r="H241" s="98">
        <f>IF(Bh="nein",ABS(H239),ABS(I239))</f>
        <v>0</v>
      </c>
      <c r="I241" s="9"/>
      <c r="J241" s="38"/>
      <c r="K241" s="98">
        <f>IF(Bh="nein",ABS(K239),ABS(L239))</f>
        <v>0</v>
      </c>
      <c r="L241" s="9"/>
      <c r="M241" s="38"/>
      <c r="N241" s="98">
        <f>IF(Bh="nein",ABS(N239),ABS(O239))</f>
        <v>0</v>
      </c>
      <c r="O241" s="9"/>
      <c r="P241" s="38"/>
      <c r="Q241" s="98">
        <f>IF(Bh="nein",ABS(Q239),ABS(R239))</f>
        <v>0</v>
      </c>
      <c r="R241" s="9"/>
      <c r="S241" s="38"/>
      <c r="T241" s="98">
        <f>IF(Bh="nein",ABS(T239),ABS(U239))</f>
        <v>0</v>
      </c>
      <c r="U241" s="9"/>
      <c r="V241" s="38"/>
      <c r="W241" s="98">
        <f>IF(Bh="nein",ABS(W239),ABS(X239))</f>
        <v>0</v>
      </c>
      <c r="X241" s="9"/>
      <c r="Y241" s="38"/>
      <c r="Z241" s="98">
        <f>IF(Bh="nein",ABS(Z239),ABS(AA239))</f>
        <v>0</v>
      </c>
      <c r="AA241" s="9"/>
      <c r="AB241" s="38"/>
      <c r="AC241" s="98">
        <f>IF(Bh="nein",ABS(AC239),ABS(AD239))</f>
        <v>0</v>
      </c>
      <c r="AD241" s="9"/>
      <c r="AE241" s="38"/>
      <c r="AF241" s="98">
        <f>IF(Bh="nein",ABS(AF239),ABS(AG239))</f>
        <v>0</v>
      </c>
      <c r="AG241" s="9"/>
      <c r="AH241" s="38"/>
      <c r="AI241" s="98">
        <f>IF(Bh="nein",ABS(AI239),ABS(AJ239))</f>
        <v>0</v>
      </c>
      <c r="AJ241" s="9"/>
      <c r="AK241" s="38"/>
      <c r="AL241" s="98">
        <f>IF(Bh="nein",ABS(AL239),ABS(AM239))</f>
        <v>0</v>
      </c>
      <c r="AM241" s="9"/>
      <c r="AN241" s="38"/>
      <c r="AO241" s="98">
        <f>IF(Bh="nein",ABS(AO239),ABS(AP239))</f>
        <v>0</v>
      </c>
      <c r="AP241" s="9"/>
      <c r="AQ241" s="38"/>
      <c r="AR241" s="98">
        <f>IF(Bh="nein",ABS(AR239),ABS(AS239))</f>
        <v>0</v>
      </c>
      <c r="AS241" s="9"/>
      <c r="AT241" s="38"/>
      <c r="AU241" s="98">
        <f>IF(Bh="nein",ABS(AU239),ABS(AV239))</f>
        <v>0</v>
      </c>
      <c r="AV241" s="9"/>
      <c r="AW241" s="38"/>
      <c r="AX241" s="98">
        <f>IF(Bh="nein",ABS(AX239),ABS(AY239))</f>
        <v>0</v>
      </c>
      <c r="AY241" s="9"/>
      <c r="AZ241" s="38"/>
      <c r="BA241" s="98">
        <f>IF(Bh="nein",ABS(BA239),ABS(BB239))</f>
        <v>0</v>
      </c>
      <c r="BB241" s="9"/>
      <c r="BC241" s="38"/>
      <c r="BD241" s="98">
        <f>IF(Bh="nein",ABS(BD239),ABS(BE239))</f>
        <v>0</v>
      </c>
      <c r="BE241" s="9"/>
      <c r="BF241" s="38"/>
      <c r="BG241" s="98">
        <f>IF(Bh="nein",ABS(BG239),ABS(BH239))</f>
        <v>0</v>
      </c>
      <c r="BH241" s="9"/>
      <c r="BI241" s="38"/>
      <c r="BJ241" s="98">
        <f>IF(Bh="nein",ABS(BJ239),ABS(BK239))</f>
        <v>0</v>
      </c>
      <c r="BK241" s="9"/>
      <c r="BL241" s="38"/>
      <c r="BM241" s="98">
        <f>IF(Bh="nein",ABS(BM239),ABS(BN239))</f>
        <v>0</v>
      </c>
      <c r="BN241" s="9"/>
      <c r="BO241" s="38"/>
      <c r="BP241" s="98">
        <f>IF(Bh="nein",ABS(BP239),ABS(BQ239))</f>
        <v>0</v>
      </c>
      <c r="BQ241" s="9"/>
      <c r="BR241" s="38"/>
      <c r="BS241" s="98">
        <f>IF(Bh="nein",ABS(BS239),ABS(BT239))</f>
        <v>0</v>
      </c>
      <c r="BT241" s="9"/>
      <c r="BU241" s="38"/>
      <c r="BV241" s="98">
        <f>IF(Bh="nein",ABS(BV239),ABS(BW239))</f>
        <v>0</v>
      </c>
      <c r="BW241" s="9"/>
      <c r="BX241" s="38"/>
      <c r="BY241" s="98">
        <f>IF(Bh="nein",ABS(BY239),ABS(BZ239))</f>
        <v>0</v>
      </c>
      <c r="BZ241" s="9"/>
      <c r="CA241" s="38"/>
      <c r="CB241" s="98">
        <f>IF(Bh="nein",ABS(CB239),ABS(CC239))</f>
        <v>0</v>
      </c>
      <c r="CC241" s="9"/>
    </row>
    <row r="242" spans="1:81">
      <c r="A242" s="7"/>
      <c r="B242" s="8"/>
      <c r="C242" s="11" t="s">
        <v>229</v>
      </c>
      <c r="D242" s="3"/>
      <c r="E242" s="6"/>
      <c r="F242" s="55" t="s">
        <v>179</v>
      </c>
      <c r="G242" s="41"/>
      <c r="H242" s="6">
        <f>IF($D240&lt;=nHP,H$82/H_T,0)</f>
        <v>0</v>
      </c>
      <c r="I242" s="3"/>
      <c r="J242" s="41"/>
      <c r="K242" s="6">
        <f>IF($D240&lt;=nHP,K$82/H_T,0)</f>
        <v>0</v>
      </c>
      <c r="L242" s="3"/>
      <c r="M242" s="41"/>
      <c r="N242" s="6">
        <f>IF($D240&lt;=nHP,N$82/H_T,0)</f>
        <v>0</v>
      </c>
      <c r="P242" s="41"/>
      <c r="Q242" s="6">
        <f>IF($D240&lt;=nHP,Q$82/H_T,0)</f>
        <v>0</v>
      </c>
      <c r="S242" s="41"/>
      <c r="T242" s="6">
        <f>IF($D240&lt;=nHP,T$82/H_T,0)</f>
        <v>0</v>
      </c>
      <c r="V242" s="41"/>
      <c r="W242" s="6">
        <f>IF($D240&lt;=nHP,W$82/H_T,0)</f>
        <v>0</v>
      </c>
      <c r="Y242" s="41"/>
      <c r="Z242" s="6">
        <f>IF($D240&lt;=nHP,Z$82/H_T,0)</f>
        <v>0</v>
      </c>
      <c r="AB242" s="41"/>
      <c r="AC242" s="6">
        <f>IF($D240&lt;=nHP,AC$82/H_T,0)</f>
        <v>0</v>
      </c>
      <c r="AE242" s="41"/>
      <c r="AF242" s="6">
        <f>IF($D240&lt;=nHP,AF$82/H_T,0)</f>
        <v>0</v>
      </c>
      <c r="AH242" s="41"/>
      <c r="AI242" s="6">
        <f>IF($D240&lt;=nHP,AI$82/H_T,0)</f>
        <v>0</v>
      </c>
      <c r="AK242" s="41"/>
      <c r="AL242" s="6">
        <f>IF($D240&lt;=nHP,AL$82/H_T,0)</f>
        <v>0</v>
      </c>
      <c r="AN242" s="41"/>
      <c r="AO242" s="6">
        <f>IF($D240&lt;=nHP,AO$82/H_T,0)</f>
        <v>0</v>
      </c>
      <c r="AP242" s="3"/>
      <c r="AQ242" s="41"/>
      <c r="AR242" s="6">
        <f>IF($D240&lt;=nHP,AR$82/H_T,0)</f>
        <v>0</v>
      </c>
      <c r="AS242" s="3"/>
      <c r="AT242" s="41"/>
      <c r="AU242" s="6">
        <f>IF($D240&lt;=nHP,AU$82/H_T,0)</f>
        <v>0</v>
      </c>
      <c r="AW242" s="41"/>
      <c r="AX242" s="6">
        <f>IF($D240&lt;=nHP,AX$82/H_T,0)</f>
        <v>0</v>
      </c>
      <c r="AY242" s="3"/>
      <c r="AZ242" s="41"/>
      <c r="BA242" s="6">
        <f>IF($D240&lt;=nHP,BA$82/H_T,0)</f>
        <v>0</v>
      </c>
      <c r="BB242" s="3"/>
      <c r="BC242" s="41"/>
      <c r="BD242" s="6">
        <f>IF($D240&lt;=nHP,BD$82/H_T,0)</f>
        <v>0</v>
      </c>
      <c r="BE242" s="3"/>
      <c r="BF242" s="41"/>
      <c r="BG242" s="6">
        <f>IF($D240&lt;=nHP,BG$82/H_T,0)</f>
        <v>0</v>
      </c>
      <c r="BH242" s="3"/>
      <c r="BI242" s="41"/>
      <c r="BJ242" s="6">
        <f>IF($D240&lt;=nHP,BJ$82/H_T,0)</f>
        <v>0</v>
      </c>
      <c r="BK242" s="3"/>
      <c r="BL242" s="41"/>
      <c r="BM242" s="6">
        <f>IF($D240&lt;=nHP,BM$82/H_T,0)</f>
        <v>0</v>
      </c>
      <c r="BN242" s="3"/>
      <c r="BO242" s="41"/>
      <c r="BP242" s="6">
        <f>IF($D240&lt;=nHP,BP$82/H_T,0)</f>
        <v>0</v>
      </c>
      <c r="BQ242" s="3"/>
      <c r="BR242" s="41"/>
      <c r="BS242" s="6">
        <f>IF($D240&lt;=nHP,BS$82/H_T,0)</f>
        <v>0</v>
      </c>
      <c r="BT242" s="3"/>
      <c r="BU242" s="41"/>
      <c r="BV242" s="6">
        <f>IF($D240&lt;=nHP,BV$82/H_T,0)</f>
        <v>0</v>
      </c>
      <c r="BW242" s="3"/>
      <c r="BX242" s="41"/>
      <c r="BY242" s="6">
        <f>IF($D240&lt;=nHP,BY$82/H_T,0)</f>
        <v>0</v>
      </c>
      <c r="BZ242" s="3"/>
      <c r="CA242" s="41"/>
      <c r="CB242" s="6">
        <f>IF($D240&lt;=nHP,CB$82/H_T,0)</f>
        <v>0</v>
      </c>
      <c r="CC242" s="3"/>
    </row>
    <row r="243" spans="1:81">
      <c r="A243" s="41" t="s">
        <v>223</v>
      </c>
      <c r="B243" s="6" t="str">
        <f>IF(D246="","",IF(ABS(H246)=Bemessung!$C$26,ABS(Daten!H241),IF(ABS(Daten!K246)=Bemessung!$C$26,ABS(Daten!K241),IF(ABS(Daten!N246)=Bemessung!$C$26,ABS(Daten!N241),IF(ABS(Daten!Q246)=Bemessung!$C$26,ABS(Daten!Q241),IF(ABS(Daten!T246)=Bemessung!$C$26,ABS(Daten!T241),IF(ABS(Daten!W246)=Bemessung!$C$26,ABS(Daten!W241),IF(ABS(Daten!Z246)=Bemessung!$C$26,ABS(Daten!Z241),IF(ABS(Daten!AC246)=Bemessung!$C$26,ABS(Daten!AC241),IF(ABS(Daten!AF246)=Bemessung!$C$26,ABS(Daten!AF241),IF(ABS(Daten!AI246)=Bemessung!$C$26,ABS(Daten!AI241),IF(ABS(Daten!AL246)=Bemessung!$C$26,ABS(Daten!AL241),IF(ABS(Daten!AO246)=Bemessung!$C$26,ABS(Daten!AO241),IF(ABS(Daten!AR246)=Bemessung!$C$26,ABS(Daten!AR241),IF(ABS(Daten!AU246)=Bemessung!$C$26,ABS(Daten!AU241),IF(ABS(Daten!AX246)=Bemessung!$C$26,ABS(Daten!AX241),IF(ABS(Daten!BA246)=Bemessung!$C$26,ABS(Daten!BA241),IF(ABS(Daten!BD246)=Bemessung!$C$26,ABS(Daten!BD241),IF(ABS(Daten!BG246)=Bemessung!$C$26,ABS(Daten!BG241),IF(ABS(Daten!BJ246)=Bemessung!$C$26,ABS(Daten!BJ241),IF(ABS(Daten!BM246)=Bemessung!$C$26,ABS(Daten!BM241),IF(ABS(Daten!BP246)=Bemessung!$C$26,ABS(Daten!BP241),IF(ABS(Daten!BS246)=Bemessung!$C$26,ABS(Daten!BS241),IF(ABS(Daten!BV246)=Bemessung!$C$26,ABS(Daten!BV241),IF(ABS(Daten!BY246)=Bemessung!$C$26,ABS(Daten!BY241),IF(ABS(Daten!CB246)=Bemessung!$C$26,ABS(Daten!CB241),""))))))))))))))))))))))))))</f>
        <v/>
      </c>
      <c r="C243" s="65" t="str">
        <f>IF(D246="","",IF(ABS(H246)=Bemessung!$C$26,1,IF(ABS(Daten!K246)=Bemessung!$C$26,2,IF(ABS(Daten!N246)=Bemessung!$C$26,3,IF(ABS(Daten!Q246)=Bemessung!$C$26,4,IF(ABS(Daten!T246)=Bemessung!$C$26,5,IF(ABS(Daten!W246)=Bemessung!$C$26,6,IF(ABS(Daten!Z246)=Bemessung!$C$26,7,IF(ABS(Daten!AC246)=Bemessung!$C$26,8,IF(ABS(Daten!AF246)=Bemessung!$C$26,9,IF(ABS(Daten!AI246)=Bemessung!$C$26,10,IF(ABS(Daten!AL246)=Bemessung!$C$26,11,IF(ABS(Daten!AO246)=Bemessung!$C$26,12,IF(ABS(Daten!AR246)=Bemessung!$C$26,13,IF(ABS(Daten!AU246)=Bemessung!$C$26,14,IF(ABS(Daten!AX246)=Bemessung!$C$26,15,IF(ABS(Daten!BA246)=Bemessung!$C$26,16,IF(ABS(Daten!BD246)=Bemessung!$C$26,17,IF(ABS(Daten!BG246)=Bemessung!$C$26,18,IF(ABS(Daten!BJ246)=Bemessung!$C$26,19,IF(ABS(Daten!BM246)=Bemessung!$C$26,20,IF(ABS(Daten!BP246)=Bemessung!$C$26,21,IF(ABS(Daten!BS246)=Bemessung!$C$26,22,IF(ABS(Daten!BV246)=Bemessung!$C$26,23,IF(ABS(Daten!BY246)=Bemessung!$C$26,24,IF(ABS(Daten!CB246)=Bemessung!$C$26,25,""))))))))))))))))))))))))))</f>
        <v/>
      </c>
      <c r="D243" s="3" t="s">
        <v>103</v>
      </c>
      <c r="E243" s="6">
        <f>E241-$Q$27</f>
        <v>0</v>
      </c>
      <c r="F243" s="55" t="s">
        <v>101</v>
      </c>
      <c r="G243" s="41">
        <v>0</v>
      </c>
      <c r="H243" s="6">
        <f>IF(H$82&gt;0,I243,G243)</f>
        <v>0</v>
      </c>
      <c r="I243" s="6">
        <f>IF(E241=0,0,IF(I$81=L_T,0,4*I$83/H$80))</f>
        <v>0</v>
      </c>
      <c r="J243" s="56">
        <f>IF($E241=0,0,IF(J$81=L_T,0,-(4*J$83/K$80+2*L$83/K$80)))</f>
        <v>0</v>
      </c>
      <c r="K243" s="6">
        <f>IF(K$82&gt;0,L243,J243)</f>
        <v>0</v>
      </c>
      <c r="L243" s="6">
        <f>IF($E241=0,0,IF(L$81=L_T,0,2*J$83/K$80+4*L$83/K$80))</f>
        <v>0</v>
      </c>
      <c r="M243" s="56">
        <f>IF($E241=0,0,IF(M$81=L_T,0,-(4*M$83/N$80+2*O$83/N$80)))</f>
        <v>0</v>
      </c>
      <c r="N243" s="6">
        <f>IF(N$82&gt;0,O243,M243)</f>
        <v>0</v>
      </c>
      <c r="O243" s="6">
        <f>IF($E241=0,0,IF(O$81=L_T,0,2*M$83/N$80+4*O$83/N$80))</f>
        <v>0</v>
      </c>
      <c r="P243" s="56">
        <f>IF($E241=0,0,IF(P$81=L_T,0,-(4*P$83/Q$80+2*R$83/Q$80)))</f>
        <v>0</v>
      </c>
      <c r="Q243" s="6">
        <f>IF(Q$82&gt;0,R243,P243)</f>
        <v>0</v>
      </c>
      <c r="R243" s="6">
        <f>IF($E241=0,0,IF(R$81=L_T,0,2*P$83/Q$80+4*R$83/Q$80))</f>
        <v>0</v>
      </c>
      <c r="S243" s="56">
        <f>IF($E241=0,0,IF(S$81=L_T,0,-(4*S$83/T$80+2*U$83/T$80)))</f>
        <v>0</v>
      </c>
      <c r="T243" s="6">
        <f>IF(T$82&gt;0,U243,S243)</f>
        <v>0</v>
      </c>
      <c r="U243" s="6">
        <f>IF($E241=0,0,IF(U$81=L_T,0,2*S$83/T$80+4*U$83/T$80))</f>
        <v>0</v>
      </c>
      <c r="V243" s="56">
        <f>IF($E241=0,0,IF(V$81=L_T,0,-(4*V$83/W$80+2*X$83/W$80)))</f>
        <v>0</v>
      </c>
      <c r="W243" s="6">
        <f>IF(W$82&gt;0,X243,V243)</f>
        <v>0</v>
      </c>
      <c r="X243" s="6">
        <f>IF($E241=0,0,IF(X$81=L_T,0,2*V$83/W$80+4*X$83/W$80))</f>
        <v>0</v>
      </c>
      <c r="Y243" s="56">
        <f>IF($E241=0,0,IF(Y$81=L_T,0,-(4*Y$83/Z$80+2*AA$83/Z$80)))</f>
        <v>0</v>
      </c>
      <c r="Z243" s="6">
        <f>IF(Z$82&gt;0,AA243,Y243)</f>
        <v>0</v>
      </c>
      <c r="AA243" s="6">
        <f>IF($E241=0,0,IF(AA$81=L_T,0,2*Y$83/Z$80+4*AA$83/Z$80))</f>
        <v>0</v>
      </c>
      <c r="AB243" s="56">
        <f>IF($E241=0,0,IF(AB$81=L_T,0,-(4*AB$83/AC$80+2*AD$83/AC$80)))</f>
        <v>0</v>
      </c>
      <c r="AC243" s="6">
        <f>IF(AC$82&gt;0,AD243,AB243)</f>
        <v>0</v>
      </c>
      <c r="AD243" s="6">
        <f>IF($E241=0,0,IF(AD$81=L_T,0,2*AB$83/AC$80+4*AD$83/AC$80))</f>
        <v>0</v>
      </c>
      <c r="AE243" s="56">
        <f>IF($E241=0,0,IF(AE$81=L_T,0,-(4*AE$83/AF$80+2*AG$83/AF$80)))</f>
        <v>0</v>
      </c>
      <c r="AF243" s="6">
        <f>IF(AF$82&gt;0,AG243,AE243)</f>
        <v>0</v>
      </c>
      <c r="AG243" s="6">
        <f>IF($E241=0,0,IF(AG$81=L_T,0,2*AE$83/AF$80+4*AG$83/AF$80))</f>
        <v>0</v>
      </c>
      <c r="AH243" s="56">
        <f>IF($E241=0,0,IF(AH$81=L_T,0,-(4*AH$83/AI$80+2*AJ$83/AI$80)))</f>
        <v>0</v>
      </c>
      <c r="AI243" s="6">
        <f>IF(AI$82&gt;0,AJ243,AH243)</f>
        <v>0</v>
      </c>
      <c r="AJ243" s="6">
        <f>IF($E241=0,0,IF(AJ$81=L_T,0,2*AH$83/AI$80+4*AJ$83/AI$80))</f>
        <v>0</v>
      </c>
      <c r="AK243" s="56">
        <f>IF($E241=0,0,IF(AK$81=L_T,0,-(4*AK$83/AL$80+2*AM$83/AL$80)))</f>
        <v>0</v>
      </c>
      <c r="AL243" s="6">
        <f>IF(AL$82&gt;0,AM243,AK243)</f>
        <v>0</v>
      </c>
      <c r="AM243" s="6">
        <f>IF($E241=0,0,IF(AM$81=L_T,0,2*AK$83/AL$80+4*AM$83/AL$80))</f>
        <v>0</v>
      </c>
      <c r="AN243" s="56">
        <f>IF($E241=0,0,IF(AN$81=L_T,0,-(4*AN$83/AO$80+2*AP$83/AO$80)))</f>
        <v>0</v>
      </c>
      <c r="AO243" s="6">
        <f>IF(AO$82&gt;0,AP243,AN243)</f>
        <v>0</v>
      </c>
      <c r="AP243" s="6">
        <f>IF($E241=0,0,IF(AP$81=L_T,0,2*AN$83/AO$80+4*AP$83/AO$80))</f>
        <v>0</v>
      </c>
      <c r="AQ243" s="56">
        <f>IF($E241=0,0,IF(AQ$81=L_T,0,-(4*AQ$83/AR$80+2*AS$83/AR$80)))</f>
        <v>0</v>
      </c>
      <c r="AR243" s="6">
        <f>IF(AR$82&gt;0,AS243,AQ243)</f>
        <v>0</v>
      </c>
      <c r="AS243" s="6">
        <f>IF($E241=0,0,IF(AS$81=L_T,0,2*AQ$83/AR$80+4*AS$83/AR$80))</f>
        <v>0</v>
      </c>
      <c r="AT243" s="56">
        <f>IF($E241=0,0,IF(AT$81=L_T,0,-(4*AT$83/AU$80+2*AV$83/AU$80)))</f>
        <v>0</v>
      </c>
      <c r="AU243" s="6">
        <f>IF(AU$82&gt;0,AV243,AT243)</f>
        <v>0</v>
      </c>
      <c r="AV243" s="6">
        <f>IF($E241=0,0,IF(AV$81=L_T,0,2*AT$83/AU$80+4*AV$83/AU$80))</f>
        <v>0</v>
      </c>
      <c r="AW243" s="56">
        <f>IF($E241=0,0,IF(AW$81=L_T,0,-(4*AW$83/AX$80+2*AY$83/AX$80)))</f>
        <v>0</v>
      </c>
      <c r="AX243" s="6">
        <f>IF(AX$82&gt;0,AY243,AW243)</f>
        <v>0</v>
      </c>
      <c r="AY243" s="6">
        <f>IF($E241=0,0,IF(AY$81=L_T,0,2*AW$83/AX$80+4*AY$83/AX$80))</f>
        <v>0</v>
      </c>
      <c r="AZ243" s="56">
        <f>IF($E241=0,0,IF(AZ$81=L_T,0,-(4*AZ$83/BA$80+2*BB$83/BA$80)))</f>
        <v>0</v>
      </c>
      <c r="BA243" s="6">
        <f>IF(BA$82&gt;0,BB243,AZ243)</f>
        <v>0</v>
      </c>
      <c r="BB243" s="6">
        <f>IF($E241=0,0,IF(BB$81=L_T,0,2*AZ$83/BA$80+4*BB$83/BA$80))</f>
        <v>0</v>
      </c>
      <c r="BC243" s="56">
        <f>IF($E241=0,0,IF(BC$81=L_T,0,-(4*BC$83/BD$80+2*BE$83/BD$80)))</f>
        <v>0</v>
      </c>
      <c r="BD243" s="6">
        <f>IF(BD$82&gt;0,BE243,BC243)</f>
        <v>0</v>
      </c>
      <c r="BE243" s="6">
        <f>IF($E241=0,0,IF(BE$81=L_T,0,2*BC$83/BD$80+4*BE$83/BD$80))</f>
        <v>0</v>
      </c>
      <c r="BF243" s="56">
        <f>IF($E241=0,0,IF(BF$81=L_T,0,-(4*BF$83/BG$80+2*BH$83/BG$80)))</f>
        <v>0</v>
      </c>
      <c r="BG243" s="6">
        <f>IF(BG$82&gt;0,BH243,BF243)</f>
        <v>0</v>
      </c>
      <c r="BH243" s="6">
        <f>IF($E241=0,0,IF(BH$81=L_T,0,2*BF$83/BG$80+4*BH$83/BG$80))</f>
        <v>0</v>
      </c>
      <c r="BI243" s="56">
        <f>IF($E241=0,0,IF(BI$81=L_T,0,-(4*BI$83/BJ$80+2*BK$83/BJ$80)))</f>
        <v>0</v>
      </c>
      <c r="BJ243" s="6">
        <f>IF(BJ$82&gt;0,BK243,BI243)</f>
        <v>0</v>
      </c>
      <c r="BK243" s="6">
        <f>IF($E241=0,0,IF(BK$81=L_T,0,2*BI$83/BJ$80+4*BK$83/BJ$80))</f>
        <v>0</v>
      </c>
      <c r="BL243" s="56">
        <f>IF($E241=0,0,IF(BL$81=L_T,0,-(4*BL$83/BM$80+2*BN$83/BM$80)))</f>
        <v>0</v>
      </c>
      <c r="BM243" s="6">
        <f>IF(BM$82&gt;0,BN243,BL243)</f>
        <v>0</v>
      </c>
      <c r="BN243" s="6">
        <f>IF($E241=0,0,IF(BN$81=L_T,0,2*BL$83/BM$80+4*BN$83/BM$80))</f>
        <v>0</v>
      </c>
      <c r="BO243" s="56">
        <f>IF($E241=0,0,IF(BO$81=L_T,0,-(4*BO$83/BP$80+2*BQ$83/BP$80)))</f>
        <v>0</v>
      </c>
      <c r="BP243" s="6">
        <f>IF(BP$82&gt;0,BQ243,BO243)</f>
        <v>0</v>
      </c>
      <c r="BQ243" s="6">
        <f>IF($E241=0,0,IF(BQ$81=L_T,0,2*BO$83/BP$80+4*BQ$83/BP$80))</f>
        <v>0</v>
      </c>
      <c r="BR243" s="56">
        <f>IF($E241=0,0,IF(BR$81=L_T,0,-(4*BR$83/BS$80+2*BT$83/BS$80)))</f>
        <v>0</v>
      </c>
      <c r="BS243" s="6">
        <f>IF(BS$82&gt;0,BT243,BR243)</f>
        <v>0</v>
      </c>
      <c r="BT243" s="6">
        <f>IF($E241=0,0,IF(BT$81=L_T,0,2*BR$83/BS$80+4*BT$83/BS$80))</f>
        <v>0</v>
      </c>
      <c r="BU243" s="56">
        <f>IF($E241=0,0,IF(BU$81=L_T,0,-(4*BU$83/BV$80+2*BW$83/BV$80)))</f>
        <v>0</v>
      </c>
      <c r="BV243" s="6">
        <f>IF(BV$82&gt;0,BW243,BU243)</f>
        <v>0</v>
      </c>
      <c r="BW243" s="6">
        <f>IF($E241=0,0,IF(BW$81=L_T,0,2*BU$83/BV$80+4*BW$83/BV$80))</f>
        <v>0</v>
      </c>
      <c r="BX243" s="56">
        <f>IF($E241=0,0,IF(BX$81=L_T,0,-(4*BX$83/BY$80+2*BZ$83/BY$80)))</f>
        <v>0</v>
      </c>
      <c r="BY243" s="6">
        <f>IF(BY$82&gt;0,BZ243,BX243)</f>
        <v>0</v>
      </c>
      <c r="BZ243" s="6">
        <f>IF($E241=0,0,IF(BZ$81=L_T,0,2*BX$83/BY$80+4*BZ$83/BY$80))</f>
        <v>0</v>
      </c>
      <c r="CA243" s="56">
        <f>IF($E241=0,0,IF(CA$81=L_T,0,-(4*CA$83/CB$80+2*CC$83/CB$80)))</f>
        <v>0</v>
      </c>
      <c r="CB243" s="6">
        <f>IF(CB$82&gt;0,CC243,CA243)</f>
        <v>0</v>
      </c>
      <c r="CC243" s="6">
        <f>IF($E241=0,0,IF(CC$81=L_T,0,2*CA$83/CB$80+4*CC$83/CB$80))</f>
        <v>0</v>
      </c>
    </row>
    <row r="244" spans="1:81">
      <c r="A244" s="41" t="s">
        <v>224</v>
      </c>
      <c r="B244" s="6" t="str">
        <f>IF(D246="","",IF(ABS(H246)=Bemessung!$C$26,ABS(Daten!H243),IF(ABS(Daten!K246)=Bemessung!$C$26,ABS(Daten!K243),IF(ABS(Daten!N246)=Bemessung!$C$26,ABS(Daten!N243),IF(ABS(Daten!Q246)=Bemessung!$C$26,ABS(Daten!Q243),IF(ABS(Daten!T246)=Bemessung!$C$26,ABS(Daten!T243),IF(ABS(Daten!W246)=Bemessung!$C$26,ABS(Daten!W243),IF(ABS(Daten!Z246)=Bemessung!$C$26,ABS(Daten!Z243),IF(ABS(Daten!AC246)=Bemessung!$C$26,ABS(Daten!AC243),IF(ABS(Daten!AF246)=Bemessung!$C$26,ABS(Daten!AF243),IF(ABS(Daten!AI246)=Bemessung!$C$26,ABS(Daten!AI243),IF(ABS(Daten!AL246)=Bemessung!$C$26,ABS(Daten!AL243),IF(ABS(Daten!AO246)=Bemessung!$C$26,ABS(Daten!AO243),IF(ABS(Daten!AR246)=Bemessung!$C$26,ABS(Daten!AR243),IF(ABS(Daten!AU246)=Bemessung!$C$26,ABS(Daten!AU243),IF(ABS(Daten!AX246)=Bemessung!$C$26,ABS(Daten!AX243),IF(ABS(Daten!BA246)=Bemessung!$C$26,ABS(Daten!BA243),IF(ABS(Daten!BD246)=Bemessung!$C$26,ABS(Daten!BD243),IF(ABS(Daten!BG246)=Bemessung!$C$26,ABS(Daten!BG243),IF(ABS(Daten!BJ246)=Bemessung!$C$26,ABS(Daten!BJ243),IF(ABS(Daten!BM246)=Bemessung!$C$26,ABS(Daten!BM243),IF(ABS(Daten!BP246)=Bemessung!$C$26,ABS(Daten!BP243),IF(ABS(Daten!BS246)=Bemessung!$C$26,ABS(Daten!BS243),IF(ABS(Daten!BV246)=Bemessung!$C$26,ABS(Daten!BV243),IF(ABS(Daten!BY246)=Bemessung!$C$26,ABS(Daten!BY243),IF(ABS(Daten!CB246)=Bemessung!$C$26,ABS(Daten!CB243),""))))))))))))))))))))))))))</f>
        <v/>
      </c>
      <c r="C244" s="28"/>
      <c r="D244" s="3"/>
      <c r="E244" s="6"/>
      <c r="F244" s="55" t="s">
        <v>180</v>
      </c>
      <c r="G244" s="41"/>
      <c r="H244" s="6">
        <f>IF(Bh="nein",ABS(H240),ABS(I240))</f>
        <v>0</v>
      </c>
      <c r="I244" s="6"/>
      <c r="J244" s="56"/>
      <c r="K244" s="6">
        <f>IF(Bh="nein",ABS(K240),ABS(L240))</f>
        <v>0</v>
      </c>
      <c r="L244" s="6"/>
      <c r="M244" s="56"/>
      <c r="N244" s="6">
        <f>IF(Bh="nein",ABS(N240),ABS(O240))</f>
        <v>0</v>
      </c>
      <c r="O244" s="6"/>
      <c r="P244" s="56"/>
      <c r="Q244" s="6">
        <f>IF(Bh="nein",ABS(Q240),ABS(R240))</f>
        <v>0</v>
      </c>
      <c r="R244" s="6"/>
      <c r="S244" s="56"/>
      <c r="T244" s="6">
        <f>IF(Bh="nein",ABS(T240),ABS(U240))</f>
        <v>0</v>
      </c>
      <c r="U244" s="6"/>
      <c r="V244" s="56"/>
      <c r="W244" s="6">
        <f>IF(Bh="nein",ABS(W240),ABS(X240))</f>
        <v>0</v>
      </c>
      <c r="X244" s="6"/>
      <c r="Y244" s="56"/>
      <c r="Z244" s="6">
        <f>IF(Bh="nein",ABS(Z240),ABS(AA240))</f>
        <v>0</v>
      </c>
      <c r="AA244" s="6"/>
      <c r="AB244" s="56"/>
      <c r="AC244" s="6">
        <f>IF(Bh="nein",ABS(AC240),ABS(AD240))</f>
        <v>0</v>
      </c>
      <c r="AD244" s="6"/>
      <c r="AE244" s="56"/>
      <c r="AF244" s="6">
        <f>IF(Bh="nein",ABS(AF240),ABS(AG240))</f>
        <v>0</v>
      </c>
      <c r="AG244" s="6"/>
      <c r="AH244" s="56"/>
      <c r="AI244" s="6">
        <f>IF(Bh="nein",ABS(AI240),ABS(AJ240))</f>
        <v>0</v>
      </c>
      <c r="AJ244" s="6"/>
      <c r="AK244" s="56"/>
      <c r="AL244" s="6">
        <f>IF(Bh="nein",ABS(AL240),ABS(AM240))</f>
        <v>0</v>
      </c>
      <c r="AM244" s="6"/>
      <c r="AN244" s="56"/>
      <c r="AO244" s="6">
        <f>IF(Bh="nein",ABS(AO240),ABS(AP240))</f>
        <v>0</v>
      </c>
      <c r="AP244" s="6"/>
      <c r="AQ244" s="56"/>
      <c r="AR244" s="6">
        <f>IF(Bh="nein",ABS(AR240),ABS(AS240))</f>
        <v>0</v>
      </c>
      <c r="AS244" s="6"/>
      <c r="AT244" s="56"/>
      <c r="AU244" s="6">
        <f>IF(Bh="nein",ABS(AU240),ABS(AV240))</f>
        <v>0</v>
      </c>
      <c r="AV244" s="6"/>
      <c r="AW244" s="56"/>
      <c r="AX244" s="6">
        <f>IF(Bh="nein",ABS(AX240),ABS(AY240))</f>
        <v>0</v>
      </c>
      <c r="AY244" s="6"/>
      <c r="AZ244" s="56"/>
      <c r="BA244" s="6">
        <f>IF(Bh="nein",ABS(BA240),ABS(BB240))</f>
        <v>0</v>
      </c>
      <c r="BB244" s="6"/>
      <c r="BC244" s="56"/>
      <c r="BD244" s="6">
        <f>IF(Bh="nein",ABS(BD240),ABS(BE240))</f>
        <v>0</v>
      </c>
      <c r="BE244" s="6"/>
      <c r="BF244" s="56"/>
      <c r="BG244" s="6">
        <f>IF(Bh="nein",ABS(BG240),ABS(BH240))</f>
        <v>0</v>
      </c>
      <c r="BH244" s="6"/>
      <c r="BI244" s="56"/>
      <c r="BJ244" s="6">
        <f>IF(Bh="nein",ABS(BJ240),ABS(BK240))</f>
        <v>0</v>
      </c>
      <c r="BK244" s="6"/>
      <c r="BL244" s="56"/>
      <c r="BM244" s="6">
        <f>IF(Bh="nein",ABS(BM240),ABS(BN240))</f>
        <v>0</v>
      </c>
      <c r="BN244" s="6"/>
      <c r="BO244" s="56"/>
      <c r="BP244" s="6">
        <f>IF(Bh="nein",ABS(BP240),ABS(BQ240))</f>
        <v>0</v>
      </c>
      <c r="BQ244" s="6"/>
      <c r="BR244" s="56"/>
      <c r="BS244" s="6">
        <f>IF(Bh="nein",ABS(BS240),ABS(BT240))</f>
        <v>0</v>
      </c>
      <c r="BT244" s="6"/>
      <c r="BU244" s="56"/>
      <c r="BV244" s="6">
        <f>IF(Bh="nein",ABS(BV240),ABS(BW240))</f>
        <v>0</v>
      </c>
      <c r="BW244" s="6"/>
      <c r="BX244" s="56"/>
      <c r="BY244" s="6">
        <f>IF(Bh="nein",ABS(BY240),ABS(BZ240))</f>
        <v>0</v>
      </c>
      <c r="BZ244" s="6"/>
      <c r="CA244" s="56"/>
      <c r="CB244" s="6">
        <f>IF(Bh="nein",ABS(CB240),ABS(CC240))</f>
        <v>0</v>
      </c>
      <c r="CC244" s="6"/>
    </row>
    <row r="245" spans="1:81">
      <c r="A245" s="41" t="s">
        <v>225</v>
      </c>
      <c r="B245" s="6" t="str">
        <f>IF(D246="","",IF(ABS(H246)=Bemessung!$C$26,ABS(Daten!H242),IF(ABS(Daten!K246)=Bemessung!$C$26,ABS(Daten!K242),IF(ABS(Daten!N246)=Bemessung!$C$26,ABS(Daten!N242),IF(ABS(Daten!Q246)=Bemessung!$C$26,ABS(Daten!Q242),IF(ABS(Daten!T246)=Bemessung!$C$26,ABS(Daten!T242),IF(ABS(Daten!W246)=Bemessung!$C$26,ABS(Daten!W242),IF(ABS(Daten!Z246)=Bemessung!$C$26,ABS(Daten!Z242),IF(ABS(Daten!AC246)=Bemessung!$C$26,ABS(Daten!AC242),IF(ABS(Daten!AF246)=Bemessung!$C$26,ABS(Daten!AF242),IF(ABS(Daten!AI246)=Bemessung!$C$26,ABS(Daten!AI242),IF(ABS(Daten!AL246)=Bemessung!$C$26,ABS(Daten!AL242),IF(ABS(Daten!AO246)=Bemessung!$C$26,ABS(Daten!AO242),IF(ABS(Daten!AR246)=Bemessung!$C$26,ABS(Daten!AR242),IF(ABS(Daten!AU246)=Bemessung!$C$26,ABS(Daten!AU242),IF(ABS(Daten!AX246)=Bemessung!$C$26,ABS(Daten!AX242),IF(ABS(Daten!BA246)=Bemessung!$C$26,ABS(Daten!BA242),IF(ABS(Daten!BD246)=Bemessung!$C$26,ABS(Daten!BD242),IF(ABS(Daten!BG246)=Bemessung!$C$26,ABS(Daten!BG242),IF(ABS(Daten!BJ246)=Bemessung!$C$26,ABS(Daten!BJ242),IF(ABS(Daten!BM246)=Bemessung!$C$26,ABS(Daten!BM242),IF(ABS(Daten!BP246)=Bemessung!$C$26,ABS(Daten!BP242),IF(ABS(Daten!BS246)=Bemessung!$C$26,ABS(Daten!BS242),IF(ABS(Daten!BV246)=Bemessung!$C$26,ABS(Daten!BV242),IF(ABS(Daten!BY246)=Bemessung!$C$26,ABS(Daten!BY242),IF(ABS(Daten!CB246)=Bemessung!$C$26,ABS(Daten!CB242),""))))))))))))))))))))))))))</f>
        <v/>
      </c>
      <c r="C245" s="28"/>
      <c r="D245" s="3"/>
      <c r="E245" s="6"/>
      <c r="F245" s="57" t="s">
        <v>181</v>
      </c>
      <c r="G245" s="34"/>
      <c r="H245" s="19">
        <f>IF($D240&lt;=nHP,H$82/H_T,0)</f>
        <v>0</v>
      </c>
      <c r="I245" s="26"/>
      <c r="J245" s="34"/>
      <c r="K245" s="19">
        <f>IF($D240&lt;=nHP,K$82/H_T,0)</f>
        <v>0</v>
      </c>
      <c r="L245" s="26"/>
      <c r="M245" s="34"/>
      <c r="N245" s="19">
        <f>IF($D240&lt;=nHP,N$82/H_T,0)</f>
        <v>0</v>
      </c>
      <c r="O245" s="26"/>
      <c r="P245" s="34"/>
      <c r="Q245" s="19">
        <f>IF($D240&lt;=nHP,Q$82/H_T,0)</f>
        <v>0</v>
      </c>
      <c r="R245" s="26"/>
      <c r="S245" s="34"/>
      <c r="T245" s="19">
        <f>IF($D240&lt;=nHP,T$82/H_T,0)</f>
        <v>0</v>
      </c>
      <c r="U245" s="26"/>
      <c r="V245" s="34"/>
      <c r="W245" s="19">
        <f>IF($D240&lt;=nHP,W$82/H_T,0)</f>
        <v>0</v>
      </c>
      <c r="X245" s="26"/>
      <c r="Y245" s="34"/>
      <c r="Z245" s="19">
        <f>IF($D240&lt;=nHP,Z$82/H_T,0)</f>
        <v>0</v>
      </c>
      <c r="AA245" s="26"/>
      <c r="AB245" s="34"/>
      <c r="AC245" s="19">
        <f>IF($D240&lt;=nHP,AC$82/H_T,0)</f>
        <v>0</v>
      </c>
      <c r="AD245" s="26"/>
      <c r="AE245" s="34"/>
      <c r="AF245" s="19">
        <f>IF($D240&lt;=nHP,AF$82/H_T,0)</f>
        <v>0</v>
      </c>
      <c r="AG245" s="26"/>
      <c r="AH245" s="34"/>
      <c r="AI245" s="19">
        <f>IF($D240&lt;=nHP,AI$82/H_T,0)</f>
        <v>0</v>
      </c>
      <c r="AJ245" s="26"/>
      <c r="AK245" s="34"/>
      <c r="AL245" s="19">
        <f>IF($D240&lt;=nHP,AL$82/H_T,0)</f>
        <v>0</v>
      </c>
      <c r="AM245" s="26"/>
      <c r="AN245" s="34"/>
      <c r="AO245" s="19">
        <f>IF($D240&lt;=nHP,AO$82/H_T,0)</f>
        <v>0</v>
      </c>
      <c r="AP245" s="26"/>
      <c r="AQ245" s="34"/>
      <c r="AR245" s="19">
        <f>IF($D240&lt;=nHP,AR$82/H_T,0)</f>
        <v>0</v>
      </c>
      <c r="AS245" s="26"/>
      <c r="AT245" s="34"/>
      <c r="AU245" s="19">
        <f>IF($D240&lt;=nHP,AU$82/H_T,0)</f>
        <v>0</v>
      </c>
      <c r="AV245" s="26"/>
      <c r="AW245" s="34"/>
      <c r="AX245" s="19">
        <f>IF($D240&lt;=nHP,AX$82/H_T,0)</f>
        <v>0</v>
      </c>
      <c r="AY245" s="26"/>
      <c r="AZ245" s="34"/>
      <c r="BA245" s="19">
        <f>IF($D240&lt;=nHP,BA$82/H_T,0)</f>
        <v>0</v>
      </c>
      <c r="BB245" s="26"/>
      <c r="BC245" s="34"/>
      <c r="BD245" s="19">
        <f>IF($D240&lt;=nHP,BD$82/H_T,0)</f>
        <v>0</v>
      </c>
      <c r="BE245" s="26"/>
      <c r="BF245" s="34"/>
      <c r="BG245" s="19">
        <f>IF($D240&lt;=nHP,BG$82/H_T,0)</f>
        <v>0</v>
      </c>
      <c r="BH245" s="26"/>
      <c r="BI245" s="34"/>
      <c r="BJ245" s="19">
        <f>IF($D240&lt;=nHP,BJ$82/H_T,0)</f>
        <v>0</v>
      </c>
      <c r="BK245" s="26"/>
      <c r="BL245" s="34"/>
      <c r="BM245" s="19">
        <f>IF($D240&lt;=nHP,BM$82/H_T,0)</f>
        <v>0</v>
      </c>
      <c r="BN245" s="26"/>
      <c r="BO245" s="34"/>
      <c r="BP245" s="19">
        <f>IF($D240&lt;=nHP,BP$82/H_T,0)</f>
        <v>0</v>
      </c>
      <c r="BQ245" s="26"/>
      <c r="BR245" s="34"/>
      <c r="BS245" s="19">
        <f>IF($D240&lt;=nHP,BS$82/H_T,0)</f>
        <v>0</v>
      </c>
      <c r="BT245" s="26"/>
      <c r="BU245" s="34"/>
      <c r="BV245" s="19">
        <f>IF($D240&lt;=nHP,BV$82/H_T,0)</f>
        <v>0</v>
      </c>
      <c r="BW245" s="26"/>
      <c r="BX245" s="34"/>
      <c r="BY245" s="19">
        <f>IF($D240&lt;=nHP,BY$82/H_T,0)</f>
        <v>0</v>
      </c>
      <c r="BZ245" s="26"/>
      <c r="CA245" s="34"/>
      <c r="CB245" s="19">
        <f>IF($D240&lt;=nHP,CB$82/H_T,0)</f>
        <v>0</v>
      </c>
      <c r="CC245" s="26"/>
    </row>
    <row r="246" spans="1:81">
      <c r="A246" s="41"/>
      <c r="C246" s="28"/>
      <c r="D246" s="58" t="str">
        <f>IF(OR(ABS(H246)=Bemessung!$C$26,ABS(K246)=Bemessung!$C$26,ABS(N246)=Bemessung!$C$26,ABS(Daten!Q246)=Bemessung!$C$26,ABS(Daten!T246)=Bemessung!$C$26,ABS(Daten!W246)=Bemessung!$C$26,ABS(Daten!Z246)=Bemessung!$C$26,ABS(Daten!AC246)=Bemessung!$C$26,ABS(Daten!AF246)=Bemessung!$C$26,ABS(Daten!AI246)=Bemessung!$C$26,ABS(Daten!AL246)=Bemessung!$C$26,ABS(Daten!AO246)=Bemessung!$C$26,ABS(Daten!AR246)=Bemessung!$C$26,ABS(Daten!AU246)=Bemessung!$C$26,ABS(Daten!AX246)=Bemessung!$C$26,ABS(Daten!BA246)=Bemessung!$C$26,ABS(Daten!BD246)=Bemessung!$C$26,ABS(Daten!BG246)=Bemessung!$C$26,ABS(Daten!BJ246)=Bemessung!$C$26,ABS(Daten!BM246)=Bemessung!$C$26,ABS(Daten!BP246)=Bemessung!$C$26,ABS(Daten!BS246)=Bemessung!$C$26,ABS(Daten!BV246)=Bemessung!$C$26,ABS(Daten!BY246)=Bemessung!$C$26,ABS(Daten!CB246)=Bemessung!$C$26),D240,"")</f>
        <v/>
      </c>
      <c r="E246" s="6"/>
      <c r="F246" s="57" t="s">
        <v>182</v>
      </c>
      <c r="G246" s="34"/>
      <c r="H246" s="19">
        <f>IF(H$82&gt;0,SQRT((H241+I243)^2+H242^2),-SQRT((H241+G243)^2+H242^2))</f>
        <v>0</v>
      </c>
      <c r="I246" s="26"/>
      <c r="J246" s="34"/>
      <c r="K246" s="19">
        <f>IF(K$82&gt;0,SQRT((K241+L243)^2+K242^2),-SQRT((K241+J243)^2+K242^2))</f>
        <v>0</v>
      </c>
      <c r="L246" s="26"/>
      <c r="M246" s="34"/>
      <c r="N246" s="19">
        <f>IF(N$82&gt;0,SQRT((N241+O243)^2+N242^2),-SQRT((N241+M243)^2+N242^2))</f>
        <v>0</v>
      </c>
      <c r="O246" s="26"/>
      <c r="P246" s="34"/>
      <c r="Q246" s="19">
        <f>IF(Q$82&gt;0,SQRT((Q241+R243)^2+Q242^2),-SQRT((Q241+P243)^2+Q242^2))</f>
        <v>0</v>
      </c>
      <c r="R246" s="26"/>
      <c r="S246" s="34"/>
      <c r="T246" s="19">
        <f>IF(T$82&gt;0,SQRT((T241+U243)^2+T242^2),-SQRT((T241+S243)^2+T242^2))</f>
        <v>0</v>
      </c>
      <c r="U246" s="26"/>
      <c r="V246" s="34"/>
      <c r="W246" s="19">
        <f>IF(W$82&gt;0,SQRT((W241+X243)^2+W242^2),-SQRT((W241+V243)^2+W242^2))</f>
        <v>0</v>
      </c>
      <c r="X246" s="26"/>
      <c r="Y246" s="34"/>
      <c r="Z246" s="19">
        <f>IF(Z$82&gt;0,SQRT((Z241+AA243)^2+Z242^2),-SQRT((Z241+Y243)^2+Z242^2))</f>
        <v>0</v>
      </c>
      <c r="AA246" s="26"/>
      <c r="AB246" s="34"/>
      <c r="AC246" s="19">
        <f>IF(AC$82&gt;0,SQRT((AC241+AD243)^2+AC242^2),-SQRT((AC241+AB243)^2+AC242^2))</f>
        <v>0</v>
      </c>
      <c r="AD246" s="26"/>
      <c r="AE246" s="34"/>
      <c r="AF246" s="19">
        <f>IF(AF$82&gt;0,SQRT((AF241+AG243)^2+AF242^2),-SQRT((AF241+AE243)^2+AF242^2))</f>
        <v>0</v>
      </c>
      <c r="AG246" s="26"/>
      <c r="AH246" s="34"/>
      <c r="AI246" s="19">
        <f>IF(AI$82&gt;0,SQRT((AI241+AJ243)^2+AI242^2),-SQRT((AI241+AH243)^2+AI242^2))</f>
        <v>0</v>
      </c>
      <c r="AJ246" s="26"/>
      <c r="AK246" s="34"/>
      <c r="AL246" s="19">
        <f>IF(AL$82&gt;0,SQRT((AL241+AM243)^2+AL242^2),-SQRT((AL241+AK243)^2+AL242^2))</f>
        <v>0</v>
      </c>
      <c r="AM246" s="26"/>
      <c r="AN246" s="34"/>
      <c r="AO246" s="19">
        <f>IF(AO$82&gt;0,SQRT((AO241+AP243)^2+AO242^2),-SQRT((AO241+AN243)^2+AO242^2))</f>
        <v>0</v>
      </c>
      <c r="AP246" s="26"/>
      <c r="AQ246" s="34"/>
      <c r="AR246" s="19">
        <f>IF(AR$82&gt;0,SQRT((AR241+AS243)^2+AR242^2),-SQRT((AR241+AQ243)^2+AR242^2))</f>
        <v>0</v>
      </c>
      <c r="AS246" s="26"/>
      <c r="AT246" s="34"/>
      <c r="AU246" s="19">
        <f>IF(AU$82&gt;0,SQRT((AU241+AV243)^2+AU242^2),-SQRT((AU241+AT243)^2+AU242^2))</f>
        <v>0</v>
      </c>
      <c r="AV246" s="26"/>
      <c r="AW246" s="34"/>
      <c r="AX246" s="19">
        <f>IF(AX$82&gt;0,SQRT((AX241+AY243)^2+AX242^2),-SQRT((AX241+AW243)^2+AX242^2))</f>
        <v>0</v>
      </c>
      <c r="AY246" s="26"/>
      <c r="AZ246" s="34"/>
      <c r="BA246" s="19">
        <f>IF(BA$82&gt;0,SQRT((BA241+BB243)^2+BA242^2),-SQRT((BA241+AZ243)^2+BA242^2))</f>
        <v>0</v>
      </c>
      <c r="BB246" s="26"/>
      <c r="BC246" s="34"/>
      <c r="BD246" s="19">
        <f>IF(BD$82&gt;0,SQRT((BD241+BE243)^2+BD242^2),-SQRT((BD241+BC243)^2+BD242^2))</f>
        <v>0</v>
      </c>
      <c r="BE246" s="26"/>
      <c r="BF246" s="34"/>
      <c r="BG246" s="19">
        <f>IF(BG$82&gt;0,SQRT((BG241+BH243)^2+BG242^2),-SQRT((BG241+BF243)^2+BG242^2))</f>
        <v>0</v>
      </c>
      <c r="BH246" s="26"/>
      <c r="BI246" s="34"/>
      <c r="BJ246" s="19">
        <f>IF(BJ$82&gt;0,SQRT((BJ241+BK243)^2+BJ242^2),-SQRT((BJ241+BI243)^2+BJ242^2))</f>
        <v>0</v>
      </c>
      <c r="BK246" s="26"/>
      <c r="BL246" s="34"/>
      <c r="BM246" s="19">
        <f>IF(BM$82&gt;0,SQRT((BM241+BN243)^2+BM242^2),-SQRT((BM241+BL243)^2+BM242^2))</f>
        <v>0</v>
      </c>
      <c r="BN246" s="26"/>
      <c r="BO246" s="34"/>
      <c r="BP246" s="19">
        <f>IF(BP$82&gt;0,SQRT((BP241+BQ243)^2+BP242^2),-SQRT((BP241+BO243)^2+BP242^2))</f>
        <v>0</v>
      </c>
      <c r="BQ246" s="26"/>
      <c r="BR246" s="34"/>
      <c r="BS246" s="19">
        <f>IF(BS$82&gt;0,SQRT((BS241+BT243)^2+BS242^2),-SQRT((BS241+BR243)^2+BS242^2))</f>
        <v>0</v>
      </c>
      <c r="BT246" s="26"/>
      <c r="BU246" s="34"/>
      <c r="BV246" s="19">
        <f>IF(BV$82&gt;0,SQRT((BV241+BW243)^2+BV242^2),-SQRT((BV241+BU243)^2+BV242^2))</f>
        <v>0</v>
      </c>
      <c r="BW246" s="26"/>
      <c r="BX246" s="34"/>
      <c r="BY246" s="19">
        <f>IF(BY$82&gt;0,SQRT((BY241+BZ243)^2+BY242^2),-SQRT((BY241+BX243)^2+BY242^2))</f>
        <v>0</v>
      </c>
      <c r="BZ246" s="26"/>
      <c r="CA246" s="34"/>
      <c r="CB246" s="19">
        <f>IF(CB$82&gt;0,SQRT((CB241+CC243)^2+CB242^2),-SQRT((CB241+CA243)^2+CB242^2))</f>
        <v>0</v>
      </c>
      <c r="CC246" s="26"/>
    </row>
    <row r="247" spans="1:81">
      <c r="A247" s="41" t="s">
        <v>226</v>
      </c>
      <c r="B247" s="6" t="str">
        <f>IF(D247="","",IF(ABS(H247)=Bemessung!$C$26,ABS(Daten!H244),IF(ABS(Daten!K247)=Bemessung!$C$26,ABS(Daten!K244),IF(ABS(Daten!N247)=Bemessung!$C$26,ABS(Daten!N244),IF(ABS(Daten!Q247)=Bemessung!$C$26,ABS(Daten!Q244),IF(ABS(Daten!T247)=Bemessung!$C$26,ABS(Daten!T244),IF(ABS(Daten!W247)=Bemessung!$C$26,ABS(Daten!W244),IF(ABS(Daten!Z247)=Bemessung!$C$26,ABS(Daten!Z244),IF(ABS(Daten!AC247)=Bemessung!$C$26,ABS(Daten!AC244),IF(ABS(Daten!AF247)=Bemessung!$C$26,ABS(Daten!AF244),IF(ABS(Daten!AI247)=Bemessung!$C$26,ABS(Daten!AI244),IF(ABS(Daten!AL247)=Bemessung!$C$26,ABS(Daten!AL244),IF(ABS(Daten!AO247)=Bemessung!$C$26,ABS(Daten!AO244),IF(ABS(Daten!AR247)=Bemessung!$C$26,ABS(Daten!AR244),IF(ABS(Daten!AU247)=Bemessung!$C$26,ABS(Daten!AU244),IF(ABS(Daten!AX247)=Bemessung!$C$26,ABS(Daten!AX244),IF(ABS(Daten!BA247)=Bemessung!$C$26,ABS(Daten!BA244),IF(ABS(Daten!BD247)=Bemessung!$C$26,ABS(Daten!BD244),IF(ABS(Daten!BG247)=Bemessung!$C$26,ABS(Daten!BG244),IF(ABS(Daten!BJ247)=Bemessung!$C$26,ABS(Daten!BJ244),IF(ABS(Daten!BM247)=Bemessung!$C$26,ABS(Daten!BM244),IF(ABS(Daten!BP247)=Bemessung!$C$26,ABS(Daten!BP244),IF(ABS(Daten!BS247)=Bemessung!$C$26,ABS(Daten!BS244),IF(ABS(Daten!BV247)=Bemessung!$C$26,ABS(Daten!BV244),IF(ABS(Daten!BY247)=Bemessung!$C$26,ABS(Daten!BY244),IF(ABS(Daten!CB247)=Bemessung!$C$26,ABS(Daten!CB244),""))))))))))))))))))))))))))</f>
        <v/>
      </c>
      <c r="C247" s="65" t="str">
        <f>IF(D247="","",IF(ABS(H247)=Bemessung!$C$26,1,IF(ABS(Daten!K247)=Bemessung!$C$26,2,IF(ABS(Daten!N247)=Bemessung!$C$26,3,IF(ABS(Daten!Q247)=Bemessung!$C$26,4,IF(ABS(Daten!T247)=Bemessung!$C$26,5,IF(ABS(Daten!W247)=Bemessung!$C$26,6,IF(ABS(Daten!Z247)=Bemessung!$C$26,7,IF(ABS(Daten!AC247)=Bemessung!$C$26,8,IF(ABS(Daten!AF247)=Bemessung!$C$26,9,IF(ABS(Daten!AI247)=Bemessung!$C$26,10,IF(ABS(Daten!AL247)=Bemessung!$C$26,11,IF(ABS(Daten!AO247)=Bemessung!$C$26,12,IF(ABS(Daten!AR247)=Bemessung!$C$26,13,IF(ABS(Daten!AU247)=Bemessung!$C$26,14,IF(ABS(Daten!AX247)=Bemessung!$C$26,15,IF(ABS(Daten!BA247)=Bemessung!$C$26,16,IF(ABS(Daten!BD247)=Bemessung!$C$26,17,IF(ABS(Daten!BG247)=Bemessung!$C$26,18,IF(ABS(Daten!BJ247)=Bemessung!$C$26,19,IF(ABS(Daten!BM247)=Bemessung!$C$26,20,IF(ABS(Daten!BP247)=Bemessung!$C$26,21,IF(ABS(Daten!BS247)=Bemessung!$C$26,22,IF(ABS(Daten!BV247)=Bemessung!$C$26,23,IF(ABS(Daten!BY247)=Bemessung!$C$26,24,IF(ABS(Daten!CB247)=Bemessung!$C$26,25,""))))))))))))))))))))))))))</f>
        <v/>
      </c>
      <c r="D247" s="58" t="str">
        <f>IF(OR(ABS(H247)=Bemessung!$C$26,ABS(K247)=Bemessung!$C$26,ABS(N247)=Bemessung!$C$26,ABS(Daten!Q247)=Bemessung!$C$26,ABS(Daten!T247)=Bemessung!$C$26,ABS(Daten!W247)=Bemessung!$C$26,ABS(Daten!Z247)=Bemessung!$C$26,ABS(Daten!AC247)=Bemessung!$C$26,ABS(Daten!AF247)=Bemessung!$C$26,ABS(Daten!AI247)=Bemessung!$C$26,ABS(Daten!AL247)=Bemessung!$C$26,ABS(Daten!AO247)=Bemessung!$C$26,ABS(Daten!AR247)=Bemessung!$C$26,ABS(Daten!AU247)=Bemessung!$C$26,ABS(Daten!AX247)=Bemessung!$C$26,ABS(Daten!BA247)=Bemessung!$C$26,ABS(Daten!BD247)=Bemessung!$C$26,ABS(Daten!BG247)=Bemessung!$C$26,ABS(Daten!BJ247)=Bemessung!$C$26,ABS(Daten!BM247)=Bemessung!$C$26,ABS(Daten!BP247)=Bemessung!$C$26,ABS(Daten!BS247)=Bemessung!$C$26,ABS(Daten!BV247)=Bemessung!$C$26,ABS(Daten!BY247)=Bemessung!$C$26,ABS(Daten!CB247)=Bemessung!$C$26),D240,"")</f>
        <v/>
      </c>
      <c r="E247" s="6"/>
      <c r="F247" s="57" t="s">
        <v>183</v>
      </c>
      <c r="G247" s="34"/>
      <c r="H247" s="19">
        <f>IF(H$82&gt;0,SQRT((H244+I243)^2+H245^2),-SQRT((H244+G243)^2+H245^2))</f>
        <v>0</v>
      </c>
      <c r="I247" s="26"/>
      <c r="J247" s="34"/>
      <c r="K247" s="19">
        <f>IF(K$82&gt;0,SQRT((K244+L243)^2+K245^2),-SQRT((K244+J243)^2+K245^2))</f>
        <v>0</v>
      </c>
      <c r="L247" s="26"/>
      <c r="M247" s="34"/>
      <c r="N247" s="19">
        <f>IF(N$82&gt;0,SQRT((N244+O243)^2+N245^2),-SQRT((N244+M243)^2+N245^2))</f>
        <v>0</v>
      </c>
      <c r="O247" s="26"/>
      <c r="P247" s="34"/>
      <c r="Q247" s="19">
        <f>IF(Q$82&gt;0,SQRT((Q244+R243)^2+Q245^2),-SQRT((Q244+P243)^2+Q245^2))</f>
        <v>0</v>
      </c>
      <c r="R247" s="26"/>
      <c r="S247" s="34"/>
      <c r="T247" s="19">
        <f>IF(T$82&gt;0,SQRT((T244+U243)^2+T245^2),-SQRT((T244+S243)^2+T245^2))</f>
        <v>0</v>
      </c>
      <c r="U247" s="26"/>
      <c r="V247" s="34"/>
      <c r="W247" s="19">
        <f>IF(W$82&gt;0,SQRT((W244+X243)^2+W245^2),-SQRT((W244+V243)^2+W245^2))</f>
        <v>0</v>
      </c>
      <c r="X247" s="26"/>
      <c r="Y247" s="34"/>
      <c r="Z247" s="19">
        <f>IF(Z$82&gt;0,SQRT((Z244+AA243)^2+Z245^2),-SQRT((Z244+Y243)^2+Z245^2))</f>
        <v>0</v>
      </c>
      <c r="AA247" s="26"/>
      <c r="AB247" s="34"/>
      <c r="AC247" s="19">
        <f>IF(AC$82&gt;0,SQRT((AC244+AD243)^2+AC245^2),-SQRT((AC244+AB243)^2+AC245^2))</f>
        <v>0</v>
      </c>
      <c r="AD247" s="26"/>
      <c r="AE247" s="34"/>
      <c r="AF247" s="19">
        <f>IF(AF$82&gt;0,SQRT((AF244+AG243)^2+AF245^2),-SQRT((AF244+AE243)^2+AF245^2))</f>
        <v>0</v>
      </c>
      <c r="AG247" s="26"/>
      <c r="AH247" s="34"/>
      <c r="AI247" s="19">
        <f>IF(AI$82&gt;0,SQRT((AI244+AJ243)^2+AI245^2),-SQRT((AI244+AH243)^2+AI245^2))</f>
        <v>0</v>
      </c>
      <c r="AJ247" s="26"/>
      <c r="AK247" s="34"/>
      <c r="AL247" s="19">
        <f>IF(AL$82&gt;0,SQRT((AL244+AM243)^2+AL245^2),-SQRT((AL244+AK243)^2+AL245^2))</f>
        <v>0</v>
      </c>
      <c r="AM247" s="26"/>
      <c r="AN247" s="34"/>
      <c r="AO247" s="19">
        <f>IF(AO$82&gt;0,SQRT((AO244+AP243)^2+AO245^2),-SQRT((AO244+AN243)^2+AO245^2))</f>
        <v>0</v>
      </c>
      <c r="AP247" s="26"/>
      <c r="AQ247" s="34"/>
      <c r="AR247" s="19">
        <f>IF(AR$82&gt;0,SQRT((AR244+AS243)^2+AR245^2),-SQRT((AR244+AQ243)^2+AR245^2))</f>
        <v>0</v>
      </c>
      <c r="AS247" s="26"/>
      <c r="AT247" s="34"/>
      <c r="AU247" s="19">
        <f>IF(AU$82&gt;0,SQRT((AU244+AV243)^2+AU245^2),-SQRT((AU244+AT243)^2+AU245^2))</f>
        <v>0</v>
      </c>
      <c r="AV247" s="26"/>
      <c r="AW247" s="34"/>
      <c r="AX247" s="19">
        <f>IF(AX$82&gt;0,SQRT((AX244+AY243)^2+AX245^2),-SQRT((AX244+AW243)^2+AX245^2))</f>
        <v>0</v>
      </c>
      <c r="AY247" s="26"/>
      <c r="AZ247" s="34"/>
      <c r="BA247" s="19">
        <f>IF(BA$82&gt;0,SQRT((BA244+BB243)^2+BA245^2),-SQRT((BA244+AZ243)^2+BA245^2))</f>
        <v>0</v>
      </c>
      <c r="BB247" s="26"/>
      <c r="BC247" s="34"/>
      <c r="BD247" s="19">
        <f>IF(BD$82&gt;0,SQRT((BD244+BE243)^2+BD245^2),-SQRT((BD244+BC243)^2+BD245^2))</f>
        <v>0</v>
      </c>
      <c r="BE247" s="26"/>
      <c r="BF247" s="34"/>
      <c r="BG247" s="19">
        <f>IF(BG$82&gt;0,SQRT((BG244+BH243)^2+BG245^2),-SQRT((BG244+BF243)^2+BG245^2))</f>
        <v>0</v>
      </c>
      <c r="BH247" s="26"/>
      <c r="BI247" s="34"/>
      <c r="BJ247" s="19">
        <f>IF(BJ$82&gt;0,SQRT((BJ244+BK243)^2+BJ245^2),-SQRT((BJ244+BI243)^2+BJ245^2))</f>
        <v>0</v>
      </c>
      <c r="BK247" s="26"/>
      <c r="BL247" s="34"/>
      <c r="BM247" s="19">
        <f>IF(BM$82&gt;0,SQRT((BM244+BN243)^2+BM245^2),-SQRT((BM244+BL243)^2+BM245^2))</f>
        <v>0</v>
      </c>
      <c r="BN247" s="26"/>
      <c r="BO247" s="34"/>
      <c r="BP247" s="19">
        <f>IF(BP$82&gt;0,SQRT((BP244+BQ243)^2+BP245^2),-SQRT((BP244+BO243)^2+BP245^2))</f>
        <v>0</v>
      </c>
      <c r="BQ247" s="26"/>
      <c r="BR247" s="34"/>
      <c r="BS247" s="19">
        <f>IF(BS$82&gt;0,SQRT((BS244+BT243)^2+BS245^2),-SQRT((BS244+BR243)^2+BS245^2))</f>
        <v>0</v>
      </c>
      <c r="BT247" s="26"/>
      <c r="BU247" s="34"/>
      <c r="BV247" s="19">
        <f>IF(BV$82&gt;0,SQRT((BV244+BW243)^2+BV245^2),-SQRT((BV244+BU243)^2+BV245^2))</f>
        <v>0</v>
      </c>
      <c r="BW247" s="26"/>
      <c r="BX247" s="34"/>
      <c r="BY247" s="19">
        <f>IF(BY$82&gt;0,SQRT((BY244+BZ243)^2+BY245^2),-SQRT((BY244+BX243)^2+BY245^2))</f>
        <v>0</v>
      </c>
      <c r="BZ247" s="26"/>
      <c r="CA247" s="34"/>
      <c r="CB247" s="19">
        <f>IF(CB$82&gt;0,SQRT((CB244+CC243)^2+CB245^2),-SQRT((CB244+CA243)^2+CB245^2))</f>
        <v>0</v>
      </c>
      <c r="CC247" s="26"/>
    </row>
    <row r="248" spans="1:81">
      <c r="A248" s="41" t="s">
        <v>227</v>
      </c>
      <c r="B248" s="6" t="str">
        <f>IF(D247="","",IF(ABS(H247)=Bemessung!$C$26,ABS(Daten!H243),IF(ABS(Daten!K247)=Bemessung!$C$26,ABS(Daten!K243),IF(ABS(Daten!N247)=Bemessung!$C$26,ABS(Daten!N243),IF(ABS(Daten!Q247)=Bemessung!$C$26,ABS(Daten!Q243),IF(ABS(Daten!T247)=Bemessung!$C$26,ABS(Daten!T243),IF(ABS(Daten!W247)=Bemessung!$C$26,ABS(Daten!W243),IF(ABS(Daten!Z247)=Bemessung!$C$26,ABS(Daten!Z243),IF(ABS(Daten!AC247)=Bemessung!$C$26,ABS(Daten!AC243),IF(ABS(Daten!AF247)=Bemessung!$C$26,ABS(Daten!AF243),IF(ABS(Daten!AI247)=Bemessung!$C$26,ABS(Daten!AI243),IF(ABS(Daten!AL247)=Bemessung!$C$26,ABS(Daten!AL243),IF(ABS(Daten!AO247)=Bemessung!$C$26,ABS(Daten!AO243),IF(ABS(Daten!AR247)=Bemessung!$C$26,ABS(Daten!AR243),IF(ABS(Daten!AU247)=Bemessung!$C$26,ABS(Daten!AU243),IF(ABS(Daten!AX247)=Bemessung!$C$26,ABS(Daten!AX243),IF(ABS(Daten!BA247)=Bemessung!$C$26,ABS(Daten!BA243),IF(ABS(Daten!BD247)=Bemessung!$C$26,ABS(Daten!BD243),IF(ABS(Daten!BG247)=Bemessung!$C$26,ABS(Daten!BG243),IF(ABS(Daten!BJ247)=Bemessung!$C$26,ABS(Daten!BJ243),IF(ABS(Daten!BM247)=Bemessung!$C$26,ABS(Daten!BM243),IF(ABS(Daten!BP247)=Bemessung!$C$26,ABS(Daten!BP243),IF(ABS(Daten!BS247)=Bemessung!$C$26,ABS(Daten!BS243),IF(ABS(Daten!BV247)=Bemessung!$C$26,ABS(Daten!BV243),IF(ABS(Daten!BY247)=Bemessung!$C$26,ABS(Daten!BY243),IF(ABS(Daten!CB247)=Bemessung!$C$26,ABS(Daten!CB243),""))))))))))))))))))))))))))</f>
        <v/>
      </c>
      <c r="C248" s="28"/>
      <c r="E248" s="3"/>
      <c r="F248" s="58" t="s">
        <v>102</v>
      </c>
      <c r="G248" s="59"/>
      <c r="H248" s="60">
        <f>IF(H$82&gt;0,MAX(H246:H247),MIN(H246:H247))</f>
        <v>0</v>
      </c>
      <c r="I248" s="61"/>
      <c r="J248" s="59"/>
      <c r="K248" s="60">
        <f>IF(K$82&gt;0,MAX(K246:K247),MIN(K246:K247))</f>
        <v>0</v>
      </c>
      <c r="L248" s="61"/>
      <c r="M248" s="59"/>
      <c r="N248" s="60">
        <f>IF(N$82&gt;0,MAX(N246:N247),MIN(N246:N247))</f>
        <v>0</v>
      </c>
      <c r="O248" s="61"/>
      <c r="P248" s="59"/>
      <c r="Q248" s="60">
        <f>IF(Q$82&gt;0,MAX(Q246:Q247),MIN(Q246:Q247))</f>
        <v>0</v>
      </c>
      <c r="R248" s="61"/>
      <c r="S248" s="59"/>
      <c r="T248" s="60">
        <f>IF(T$82&gt;0,MAX(T246:T247),MIN(T246:T247))</f>
        <v>0</v>
      </c>
      <c r="U248" s="61"/>
      <c r="V248" s="59"/>
      <c r="W248" s="60">
        <f>IF(W$82&gt;0,MAX(W246:W247),MIN(W246:W247))</f>
        <v>0</v>
      </c>
      <c r="X248" s="61"/>
      <c r="Y248" s="59"/>
      <c r="Z248" s="60">
        <f>IF(Z$82&gt;0,MAX(Z246:Z247),MIN(Z246:Z247))</f>
        <v>0</v>
      </c>
      <c r="AA248" s="61"/>
      <c r="AB248" s="59"/>
      <c r="AC248" s="60">
        <f>IF(AC$82&gt;0,MAX(AC246:AC247),MIN(AC246:AC247))</f>
        <v>0</v>
      </c>
      <c r="AD248" s="61"/>
      <c r="AE248" s="59"/>
      <c r="AF248" s="60">
        <f>IF(AF$82&gt;0,MAX(AF246:AF247),MIN(AF246:AF247))</f>
        <v>0</v>
      </c>
      <c r="AG248" s="61"/>
      <c r="AH248" s="59"/>
      <c r="AI248" s="60">
        <f>IF(AI$82&gt;0,MAX(AI246:AI247),MIN(AI246:AI247))</f>
        <v>0</v>
      </c>
      <c r="AJ248" s="61"/>
      <c r="AK248" s="59"/>
      <c r="AL248" s="60">
        <f>IF(AL$82&gt;0,MAX(AL246:AL247),MIN(AL246:AL247))</f>
        <v>0</v>
      </c>
      <c r="AM248" s="61"/>
      <c r="AN248" s="59"/>
      <c r="AO248" s="60">
        <f>IF(AO$82&gt;0,MAX(AO246:AO247),MIN(AO246:AO247))</f>
        <v>0</v>
      </c>
      <c r="AP248" s="61"/>
      <c r="AQ248" s="59"/>
      <c r="AR248" s="60">
        <f>IF(AR$82&gt;0,MAX(AR246:AR247),MIN(AR246:AR247))</f>
        <v>0</v>
      </c>
      <c r="AS248" s="61"/>
      <c r="AT248" s="59"/>
      <c r="AU248" s="60">
        <f>IF(AU$82&gt;0,MAX(AU246:AU247),MIN(AU246:AU247))</f>
        <v>0</v>
      </c>
      <c r="AV248" s="61"/>
      <c r="AW248" s="59"/>
      <c r="AX248" s="60">
        <f>IF(AX$82&gt;0,MAX(AX246:AX247),MIN(AX246:AX247))</f>
        <v>0</v>
      </c>
      <c r="AY248" s="61"/>
      <c r="AZ248" s="59"/>
      <c r="BA248" s="60">
        <f>IF(BA$82&gt;0,MAX(BA246:BA247),MIN(BA246:BA247))</f>
        <v>0</v>
      </c>
      <c r="BB248" s="61"/>
      <c r="BC248" s="59"/>
      <c r="BD248" s="60">
        <f>IF(BD$82&gt;0,MAX(BD246:BD247),MIN(BD246:BD247))</f>
        <v>0</v>
      </c>
      <c r="BE248" s="61"/>
      <c r="BF248" s="59"/>
      <c r="BG248" s="60">
        <f>IF(BG$82&gt;0,MAX(BG246:BG247),MIN(BG246:BG247))</f>
        <v>0</v>
      </c>
      <c r="BH248" s="61"/>
      <c r="BI248" s="59"/>
      <c r="BJ248" s="60">
        <f>IF(BJ$82&gt;0,MAX(BJ246:BJ247),MIN(BJ246:BJ247))</f>
        <v>0</v>
      </c>
      <c r="BK248" s="61"/>
      <c r="BL248" s="59"/>
      <c r="BM248" s="60">
        <f>IF(BM$82&gt;0,MAX(BM246:BM247),MIN(BM246:BM247))</f>
        <v>0</v>
      </c>
      <c r="BN248" s="61"/>
      <c r="BO248" s="59"/>
      <c r="BP248" s="60">
        <f>IF(BP$82&gt;0,MAX(BP246:BP247),MIN(BP246:BP247))</f>
        <v>0</v>
      </c>
      <c r="BQ248" s="61"/>
      <c r="BR248" s="59"/>
      <c r="BS248" s="60">
        <f>IF(BS$82&gt;0,MAX(BS246:BS247),MIN(BS246:BS247))</f>
        <v>0</v>
      </c>
      <c r="BT248" s="61"/>
      <c r="BU248" s="59"/>
      <c r="BV248" s="60">
        <f>IF(BV$82&gt;0,MAX(BV246:BV247),MIN(BV246:BV247))</f>
        <v>0</v>
      </c>
      <c r="BW248" s="61"/>
      <c r="BX248" s="59"/>
      <c r="BY248" s="60">
        <f>IF(BY$82&gt;0,MAX(BY246:BY247),MIN(BY246:BY247))</f>
        <v>0</v>
      </c>
      <c r="BZ248" s="61"/>
      <c r="CA248" s="59"/>
      <c r="CB248" s="60">
        <f>IF(CB$82&gt;0,MAX(CB246:CB247),MIN(CB246:CB247))</f>
        <v>0</v>
      </c>
      <c r="CC248" s="61"/>
    </row>
    <row r="249" spans="1:81">
      <c r="A249" s="34" t="s">
        <v>228</v>
      </c>
      <c r="B249" s="19" t="str">
        <f>IF(D247="","",IF(ABS(H247)=Bemessung!$C$26,ABS(Daten!H245),IF(ABS(Daten!K247)=Bemessung!$C$26,ABS(Daten!K245),IF(ABS(Daten!N247)=Bemessung!$C$26,ABS(Daten!N245),IF(ABS(Daten!Q247)=Bemessung!$C$26,ABS(Daten!Q245),IF(ABS(Daten!T247)=Bemessung!$C$26,ABS(Daten!T245),IF(ABS(Daten!W247)=Bemessung!$C$26,ABS(Daten!W245),IF(ABS(Daten!Z247)=Bemessung!$C$26,ABS(Daten!Z245),IF(ABS(Daten!AC247)=Bemessung!$C$26,ABS(Daten!AC245),IF(ABS(Daten!AF247)=Bemessung!$C$26,ABS(Daten!AF245),IF(ABS(Daten!AI247)=Bemessung!$C$26,ABS(Daten!AI245),IF(ABS(Daten!AL247)=Bemessung!$C$26,ABS(Daten!AL245),IF(ABS(Daten!AO247)=Bemessung!$C$26,ABS(Daten!AO245),IF(ABS(Daten!AR247)=Bemessung!$C$26,ABS(Daten!AR245),IF(ABS(Daten!AU247)=Bemessung!$C$26,ABS(Daten!AU245),IF(ABS(Daten!AX247)=Bemessung!$C$26,ABS(Daten!AX245),IF(ABS(Daten!BA247)=Bemessung!$C$26,ABS(Daten!BA245),IF(ABS(Daten!BD247)=Bemessung!$C$26,ABS(Daten!BD245),IF(ABS(Daten!BG247)=Bemessung!$C$26,ABS(Daten!BG245),IF(ABS(Daten!BJ247)=Bemessung!$C$26,ABS(Daten!BJ245),IF(ABS(Daten!BM247)=Bemessung!$C$26,ABS(Daten!BM245),IF(ABS(Daten!BP247)=Bemessung!$C$26,ABS(Daten!BP245),IF(ABS(Daten!BS247)=Bemessung!$C$26,ABS(Daten!BS245),IF(ABS(Daten!BV247)=Bemessung!$C$26,ABS(Daten!BV245),IF(ABS(Daten!BY247)=Bemessung!$C$26,ABS(Daten!BY245),IF(ABS(Daten!CB247)=Bemessung!$C$26,ABS(Daten!CB245),""))))))))))))))))))))))))))</f>
        <v/>
      </c>
      <c r="C249" s="53"/>
      <c r="E249" s="3"/>
      <c r="F249" s="3"/>
      <c r="G249" s="3"/>
      <c r="H249" s="3"/>
      <c r="I249" s="3"/>
      <c r="J249" s="3"/>
      <c r="K249" s="3"/>
      <c r="L249" s="3"/>
      <c r="M249" s="3"/>
      <c r="P249" s="3"/>
      <c r="AP249" s="3"/>
      <c r="AQ249" s="3"/>
      <c r="AR249" s="3"/>
      <c r="AS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</row>
    <row r="250" spans="1:81">
      <c r="E250" s="3"/>
      <c r="F250" s="3" t="s">
        <v>99</v>
      </c>
      <c r="G250" s="3"/>
      <c r="H250" s="6">
        <f>IF($E252=0,0,IF(H$80=0,0,H240))</f>
        <v>0</v>
      </c>
      <c r="I250" s="97">
        <f>IF(H$80=0,0,IF(OR($E252&gt;H_T-LBh_o,$E252&lt;=LBH_u),0,Daten!H250))</f>
        <v>0</v>
      </c>
      <c r="J250" s="3"/>
      <c r="K250" s="6">
        <f>IF($E252=0,0,IF(K$80=0,0,K240))</f>
        <v>0</v>
      </c>
      <c r="L250" s="97">
        <f>IF(K$80=0,0,IF(OR($E252&gt;H_T-LBh_o,$E252&lt;=LBH_u),0,Daten!K250))</f>
        <v>0</v>
      </c>
      <c r="M250" s="3"/>
      <c r="N250" s="6">
        <f>IF($E252=0,0,IF(N$80=0,0,N240))</f>
        <v>0</v>
      </c>
      <c r="O250" s="97">
        <f>IF(N$80=0,0,IF(OR($E252&gt;H_T-LBh_o,$E252&lt;=LBH_u),0,Daten!N250))</f>
        <v>0</v>
      </c>
      <c r="P250" s="3"/>
      <c r="Q250" s="6">
        <f>IF($E252=0,0,IF(Q$80=0,0,Q240))</f>
        <v>0</v>
      </c>
      <c r="R250" s="97">
        <f>IF(Q$80=0,0,IF(OR($E252&gt;H_T-LBh_o,$E252&lt;=LBH_u),0,Daten!Q250))</f>
        <v>0</v>
      </c>
      <c r="T250" s="6">
        <f>IF($E252=0,0,IF(T$80=0,0,T240))</f>
        <v>0</v>
      </c>
      <c r="U250" s="97">
        <f>IF(T$80=0,0,IF(OR($E252&gt;H_T-LBh_o,$E252&lt;=LBH_u),0,Daten!T250))</f>
        <v>0</v>
      </c>
      <c r="W250" s="6">
        <f>IF($E252=0,0,IF(W$80=0,0,W240))</f>
        <v>0</v>
      </c>
      <c r="X250" s="97">
        <f>IF(W$80=0,0,IF(OR($E252&gt;H_T-LBh_o,$E252&lt;=LBH_u),0,Daten!W250))</f>
        <v>0</v>
      </c>
      <c r="Z250" s="6">
        <f>IF($E252=0,0,IF(Z$80=0,0,Z240))</f>
        <v>0</v>
      </c>
      <c r="AA250" s="97">
        <f>IF(Z$80=0,0,IF(OR($E252&gt;H_T-LBh_o,$E252&lt;=LBH_u),0,Daten!Z250))</f>
        <v>0</v>
      </c>
      <c r="AC250" s="6">
        <f>IF($E252=0,0,IF(AC$80=0,0,AC240))</f>
        <v>0</v>
      </c>
      <c r="AD250" s="97">
        <f>IF(AC$80=0,0,IF(OR($E252&gt;H_T-LBh_o,$E252&lt;=LBH_u),0,Daten!AC250))</f>
        <v>0</v>
      </c>
      <c r="AF250" s="6">
        <f>IF($E252=0,0,IF(AF$80=0,0,AF240))</f>
        <v>0</v>
      </c>
      <c r="AG250" s="97">
        <f>IF(AF$80=0,0,IF(OR($E252&gt;H_T-LBh_o,$E252&lt;=LBH_u),0,Daten!AF250))</f>
        <v>0</v>
      </c>
      <c r="AI250" s="6">
        <f>IF($E252=0,0,IF(AI$80=0,0,AI240))</f>
        <v>0</v>
      </c>
      <c r="AJ250" s="97">
        <f>IF(AI$80=0,0,IF(OR($E252&gt;H_T-LBh_o,$E252&lt;=LBH_u),0,Daten!AI250))</f>
        <v>0</v>
      </c>
      <c r="AL250" s="6">
        <f>IF($E252=0,0,IF(AL$80=0,0,AL240))</f>
        <v>0</v>
      </c>
      <c r="AM250" s="97">
        <f>IF(AL$80=0,0,IF(OR($E252&gt;H_T-LBh_o,$E252&lt;=LBH_u),0,Daten!AL250))</f>
        <v>0</v>
      </c>
      <c r="AO250" s="6">
        <f>IF($E252=0,0,IF(AO$80=0,0,AO240))</f>
        <v>0</v>
      </c>
      <c r="AP250" s="97">
        <f>IF(AO$80=0,0,IF(OR($E252&gt;H_T-LBh_o,$E252&lt;=LBH_u),0,Daten!AO250))</f>
        <v>0</v>
      </c>
      <c r="AQ250" s="3"/>
      <c r="AR250" s="6">
        <f>IF($E252=0,0,IF(AR$80=0,0,AR240))</f>
        <v>0</v>
      </c>
      <c r="AS250" s="97">
        <f>IF(AR$80=0,0,IF(OR($E252&gt;H_T-LBh_o,$E252&lt;=LBH_u),0,Daten!AR250))</f>
        <v>0</v>
      </c>
      <c r="AU250" s="6">
        <f>IF($E252=0,0,IF(AU$80=0,0,AU240))</f>
        <v>0</v>
      </c>
      <c r="AV250" s="97">
        <f>IF(AU$80=0,0,IF(OR($E252&gt;H_T-LBh_o,$E252&lt;=LBH_u),0,Daten!AU250))</f>
        <v>0</v>
      </c>
      <c r="AW250" s="3"/>
      <c r="AX250" s="6">
        <f>IF($E252=0,0,IF(AX$80=0,0,AX240))</f>
        <v>0</v>
      </c>
      <c r="AY250" s="97">
        <f>IF(AX$80=0,0,IF(OR($E252&gt;H_T-LBh_o,$E252&lt;=LBH_u),0,Daten!AX250))</f>
        <v>0</v>
      </c>
      <c r="AZ250" s="3"/>
      <c r="BA250" s="6">
        <f>IF($E252=0,0,IF(BA$80=0,0,BA240))</f>
        <v>0</v>
      </c>
      <c r="BB250" s="97">
        <f>IF(BA$80=0,0,IF(OR($E252&gt;H_T-LBh_o,$E252&lt;=LBH_u),0,Daten!BA250))</f>
        <v>0</v>
      </c>
      <c r="BC250" s="3"/>
      <c r="BD250" s="6">
        <f>IF($E252=0,0,IF(BD$80=0,0,BD240))</f>
        <v>0</v>
      </c>
      <c r="BE250" s="97">
        <f>IF(BD$80=0,0,IF(OR($E252&gt;H_T-LBh_o,$E252&lt;=LBH_u),0,Daten!BD250))</f>
        <v>0</v>
      </c>
      <c r="BF250" s="3"/>
      <c r="BG250" s="6">
        <f>IF($E252=0,0,IF(BG$80=0,0,BG240))</f>
        <v>0</v>
      </c>
      <c r="BH250" s="97">
        <f>IF(BG$80=0,0,IF(OR($E252&gt;H_T-LBh_o,$E252&lt;=LBH_u),0,Daten!BG250))</f>
        <v>0</v>
      </c>
      <c r="BI250" s="3"/>
      <c r="BJ250" s="6">
        <f>IF($E252=0,0,IF(BJ$80=0,0,BJ240))</f>
        <v>0</v>
      </c>
      <c r="BK250" s="97">
        <f>IF(BJ$80=0,0,IF(OR($E252&gt;H_T-LBh_o,$E252&lt;=LBH_u),0,Daten!BJ250))</f>
        <v>0</v>
      </c>
      <c r="BL250" s="3"/>
      <c r="BM250" s="6">
        <f>IF($E252=0,0,IF(BM$80=0,0,BM240))</f>
        <v>0</v>
      </c>
      <c r="BN250" s="97">
        <f>IF(BM$80=0,0,IF(OR($E252&gt;H_T-LBh_o,$E252&lt;=LBH_u),0,Daten!BM250))</f>
        <v>0</v>
      </c>
      <c r="BO250" s="3"/>
      <c r="BP250" s="6">
        <f>IF($E252=0,0,IF(BP$80=0,0,BP240))</f>
        <v>0</v>
      </c>
      <c r="BQ250" s="97">
        <f>IF(BP$80=0,0,IF(OR($E252&gt;H_T-LBh_o,$E252&lt;=LBH_u),0,Daten!BP250))</f>
        <v>0</v>
      </c>
      <c r="BR250" s="3"/>
      <c r="BS250" s="6">
        <f>IF($E252=0,0,IF(BS$80=0,0,BS240))</f>
        <v>0</v>
      </c>
      <c r="BT250" s="97">
        <f>IF(BS$80=0,0,IF(OR($E252&gt;H_T-LBh_o,$E252&lt;=LBH_u),0,Daten!BS250))</f>
        <v>0</v>
      </c>
      <c r="BU250" s="3"/>
      <c r="BV250" s="6">
        <f>IF($E252=0,0,IF(BV$80=0,0,BV240))</f>
        <v>0</v>
      </c>
      <c r="BW250" s="97">
        <f>IF(BV$80=0,0,IF(OR($E252&gt;H_T-LBh_o,$E252&lt;=LBH_u),0,Daten!BV250))</f>
        <v>0</v>
      </c>
      <c r="BX250" s="3"/>
      <c r="BY250" s="6">
        <f>IF($E252=0,0,IF(BY$80=0,0,BY240))</f>
        <v>0</v>
      </c>
      <c r="BZ250" s="97">
        <f>IF(BY$80=0,0,IF(OR($E252&gt;H_T-LBh_o,$E252&lt;=LBH_u),0,Daten!BY250))</f>
        <v>0</v>
      </c>
      <c r="CA250" s="3"/>
      <c r="CB250" s="6">
        <f>IF($E252=0,0,IF(CB$80=0,0,CB240))</f>
        <v>0</v>
      </c>
      <c r="CC250" s="97">
        <f>IF(CB$80=0,0,IF(OR($E252&gt;H_T-LBh_o,$E252&lt;=LBH_u),0,Daten!CB250))</f>
        <v>0</v>
      </c>
    </row>
    <row r="251" spans="1:81">
      <c r="A251" s="46" t="str">
        <f>IF(D257=D251,H252,IF(D258=D251,H255,""))</f>
        <v/>
      </c>
      <c r="B251" s="92" t="str">
        <f>IF(AND(D257="",D258=""),"",D251)</f>
        <v/>
      </c>
      <c r="C251" s="92" t="str">
        <f>IF(AND(D257="",D258=""),"",IF(D257=D251,"oben","unten"))</f>
        <v/>
      </c>
      <c r="D251" s="3">
        <v>16</v>
      </c>
      <c r="F251" s="3" t="s">
        <v>100</v>
      </c>
      <c r="G251" s="3"/>
      <c r="H251" s="6">
        <f>IF(H$80=0,0,H250-qd*($E252-$E254)/H_T)</f>
        <v>0</v>
      </c>
      <c r="I251" s="97">
        <f>IF(H$80=0,0,IF(OR($E254&gt;=H_T-LBh_o,$E254&lt;LBH_u),0,Daten!H251))</f>
        <v>0</v>
      </c>
      <c r="J251" s="3"/>
      <c r="K251" s="6">
        <f>IF(K$80=0,0,K250-qd*($E252-$E254)/H_T)</f>
        <v>0</v>
      </c>
      <c r="L251" s="97">
        <f>IF(K$80=0,0,IF(OR($E254&gt;=H_T-LBh_o,$E254&lt;LBH_u),0,Daten!K251))</f>
        <v>0</v>
      </c>
      <c r="M251" s="3"/>
      <c r="N251" s="6">
        <f>IF(N$80=0,0,N250-qd*($E252-$E254)/H_T)</f>
        <v>0</v>
      </c>
      <c r="O251" s="97">
        <f>IF(N$80=0,0,IF(OR($E254&gt;=H_T-LBh_o,$E254&lt;LBH_u),0,Daten!N251))</f>
        <v>0</v>
      </c>
      <c r="P251" s="3"/>
      <c r="Q251" s="6">
        <f>IF(Q$80=0,0,Q250-qd*($E252-$E254)/H_T)</f>
        <v>0</v>
      </c>
      <c r="R251" s="97">
        <f>IF(Q$80=0,0,IF(OR($E254&gt;=H_T-LBh_o,$E254&lt;LBH_u),0,Daten!Q251))</f>
        <v>0</v>
      </c>
      <c r="T251" s="6">
        <f>IF(T$80=0,0,T250-qd*($E252-$E254)/H_T)</f>
        <v>0</v>
      </c>
      <c r="U251" s="97">
        <f>IF(T$80=0,0,IF(OR($E254&gt;=H_T-LBh_o,$E254&lt;LBH_u),0,Daten!T251))</f>
        <v>0</v>
      </c>
      <c r="W251" s="6">
        <f>IF(W$80=0,0,W250-qd*($E252-$E254)/H_T)</f>
        <v>0</v>
      </c>
      <c r="X251" s="97">
        <f>IF(W$80=0,0,IF(OR($E254&gt;=H_T-LBh_o,$E254&lt;LBH_u),0,Daten!W251))</f>
        <v>0</v>
      </c>
      <c r="Z251" s="6">
        <f>IF(Z$80=0,0,Z250-qd*($E252-$E254)/H_T)</f>
        <v>0</v>
      </c>
      <c r="AA251" s="97">
        <f>IF(Z$80=0,0,IF(OR($E254&gt;=H_T-LBh_o,$E254&lt;LBH_u),0,Daten!Z251))</f>
        <v>0</v>
      </c>
      <c r="AC251" s="6">
        <f>IF(AC$80=0,0,AC250-qd*($E252-$E254)/H_T)</f>
        <v>0</v>
      </c>
      <c r="AD251" s="97">
        <f>IF(AC$80=0,0,IF(OR($E254&gt;=H_T-LBh_o,$E254&lt;LBH_u),0,Daten!AC251))</f>
        <v>0</v>
      </c>
      <c r="AF251" s="6">
        <f>IF(AF$80=0,0,AF250-qd*($E252-$E254)/H_T)</f>
        <v>0</v>
      </c>
      <c r="AG251" s="97">
        <f>IF(AF$80=0,0,IF(OR($E254&gt;=H_T-LBh_o,$E254&lt;LBH_u),0,Daten!AF251))</f>
        <v>0</v>
      </c>
      <c r="AI251" s="6">
        <f>IF(AI$80=0,0,AI250-qd*($E252-$E254)/H_T)</f>
        <v>0</v>
      </c>
      <c r="AJ251" s="97">
        <f>IF(AI$80=0,0,IF(OR($E254&gt;=H_T-LBh_o,$E254&lt;LBH_u),0,Daten!AI251))</f>
        <v>0</v>
      </c>
      <c r="AL251" s="6">
        <f>IF(AL$80=0,0,AL250-qd*($E252-$E254)/H_T)</f>
        <v>0</v>
      </c>
      <c r="AM251" s="97">
        <f>IF(AL$80=0,0,IF(OR($E254&gt;=H_T-LBh_o,$E254&lt;LBH_u),0,Daten!AL251))</f>
        <v>0</v>
      </c>
      <c r="AO251" s="6">
        <f>IF(AO$80=0,0,AO250-qd*($E252-$E254)/H_T)</f>
        <v>0</v>
      </c>
      <c r="AP251" s="97">
        <f>IF(AO$80=0,0,IF(OR($E254&gt;=H_T-LBh_o,$E254&lt;LBH_u),0,Daten!AO251))</f>
        <v>0</v>
      </c>
      <c r="AQ251" s="3"/>
      <c r="AR251" s="6">
        <f>IF(AR$80=0,0,AR250-qd*($E252-$E254)/H_T)</f>
        <v>0</v>
      </c>
      <c r="AS251" s="97">
        <f>IF(AR$80=0,0,IF(OR($E254&gt;=H_T-LBh_o,$E254&lt;LBH_u),0,Daten!AR251))</f>
        <v>0</v>
      </c>
      <c r="AU251" s="6">
        <f>IF(AU$80=0,0,AU250-qd*($E252-$E254)/H_T)</f>
        <v>0</v>
      </c>
      <c r="AV251" s="97">
        <f>IF(AU$80=0,0,IF(OR($E254&gt;=H_T-LBh_o,$E254&lt;LBH_u),0,Daten!AU251))</f>
        <v>0</v>
      </c>
      <c r="AW251" s="3"/>
      <c r="AX251" s="6">
        <f>IF(AX$80=0,0,AX250-qd*($E252-$E254)/H_T)</f>
        <v>0</v>
      </c>
      <c r="AY251" s="97">
        <f>IF(AX$80=0,0,IF(OR($E254&gt;=H_T-LBh_o,$E254&lt;LBH_u),0,Daten!AX251))</f>
        <v>0</v>
      </c>
      <c r="AZ251" s="3"/>
      <c r="BA251" s="6">
        <f>IF(BA$80=0,0,BA250-qd*($E252-$E254)/H_T)</f>
        <v>0</v>
      </c>
      <c r="BB251" s="97">
        <f>IF(BA$80=0,0,IF(OR($E254&gt;=H_T-LBh_o,$E254&lt;LBH_u),0,Daten!BA251))</f>
        <v>0</v>
      </c>
      <c r="BC251" s="3"/>
      <c r="BD251" s="6">
        <f>IF(BD$80=0,0,BD250-qd*($E252-$E254)/H_T)</f>
        <v>0</v>
      </c>
      <c r="BE251" s="97">
        <f>IF(BD$80=0,0,IF(OR($E254&gt;=H_T-LBh_o,$E254&lt;LBH_u),0,Daten!BD251))</f>
        <v>0</v>
      </c>
      <c r="BF251" s="3"/>
      <c r="BG251" s="6">
        <f>IF(BG$80=0,0,BG250-qd*($E252-$E254)/H_T)</f>
        <v>0</v>
      </c>
      <c r="BH251" s="97">
        <f>IF(BG$80=0,0,IF(OR($E254&gt;=H_T-LBh_o,$E254&lt;LBH_u),0,Daten!BG251))</f>
        <v>0</v>
      </c>
      <c r="BI251" s="3"/>
      <c r="BJ251" s="6">
        <f>IF(BJ$80=0,0,BJ250-qd*($E252-$E254)/H_T)</f>
        <v>0</v>
      </c>
      <c r="BK251" s="97">
        <f>IF(BJ$80=0,0,IF(OR($E254&gt;=H_T-LBh_o,$E254&lt;LBH_u),0,Daten!BJ251))</f>
        <v>0</v>
      </c>
      <c r="BL251" s="3"/>
      <c r="BM251" s="6">
        <f>IF(BM$80=0,0,BM250-qd*($E252-$E254)/H_T)</f>
        <v>0</v>
      </c>
      <c r="BN251" s="97">
        <f>IF(BM$80=0,0,IF(OR($E254&gt;=H_T-LBh_o,$E254&lt;LBH_u),0,Daten!BM251))</f>
        <v>0</v>
      </c>
      <c r="BO251" s="3"/>
      <c r="BP251" s="6">
        <f>IF(BP$80=0,0,BP250-qd*($E252-$E254)/H_T)</f>
        <v>0</v>
      </c>
      <c r="BQ251" s="97">
        <f>IF(BP$80=0,0,IF(OR($E254&gt;=H_T-LBh_o,$E254&lt;LBH_u),0,Daten!BP251))</f>
        <v>0</v>
      </c>
      <c r="BR251" s="3"/>
      <c r="BS251" s="6">
        <f>IF(BS$80=0,0,BS250-qd*($E252-$E254)/H_T)</f>
        <v>0</v>
      </c>
      <c r="BT251" s="97">
        <f>IF(BS$80=0,0,IF(OR($E254&gt;=H_T-LBh_o,$E254&lt;LBH_u),0,Daten!BS251))</f>
        <v>0</v>
      </c>
      <c r="BU251" s="3"/>
      <c r="BV251" s="6">
        <f>IF(BV$80=0,0,BV250-qd*($E252-$E254)/H_T)</f>
        <v>0</v>
      </c>
      <c r="BW251" s="97">
        <f>IF(BV$80=0,0,IF(OR($E254&gt;=H_T-LBh_o,$E254&lt;LBH_u),0,Daten!BV251))</f>
        <v>0</v>
      </c>
      <c r="BX251" s="3"/>
      <c r="BY251" s="6">
        <f>IF(BY$80=0,0,BY250-qd*($E252-$E254)/H_T)</f>
        <v>0</v>
      </c>
      <c r="BZ251" s="97">
        <f>IF(BY$80=0,0,IF(OR($E254&gt;=H_T-LBh_o,$E254&lt;LBH_u),0,Daten!BY251))</f>
        <v>0</v>
      </c>
      <c r="CA251" s="3"/>
      <c r="CB251" s="6">
        <f>IF(CB$80=0,0,CB250-qd*($E252-$E254)/H_T)</f>
        <v>0</v>
      </c>
      <c r="CC251" s="97">
        <f>IF(CB$80=0,0,IF(OR($E254&gt;=H_T-LBh_o,$E254&lt;LBH_u),0,Daten!CB251))</f>
        <v>0</v>
      </c>
    </row>
    <row r="252" spans="1:81">
      <c r="D252" s="3" t="s">
        <v>104</v>
      </c>
      <c r="E252" s="6">
        <f t="shared" ref="E252" si="123">E243</f>
        <v>0</v>
      </c>
      <c r="F252" s="54" t="s">
        <v>178</v>
      </c>
      <c r="G252" s="38"/>
      <c r="H252" s="98">
        <f>IF(Bh="nein",ABS(H250),ABS(I250))</f>
        <v>0</v>
      </c>
      <c r="I252" s="9"/>
      <c r="J252" s="38"/>
      <c r="K252" s="98">
        <f>IF(Bh="nein",ABS(K250),ABS(L250))</f>
        <v>0</v>
      </c>
      <c r="L252" s="9"/>
      <c r="M252" s="38"/>
      <c r="N252" s="98">
        <f>IF(Bh="nein",ABS(N250),ABS(O250))</f>
        <v>0</v>
      </c>
      <c r="O252" s="9"/>
      <c r="P252" s="38"/>
      <c r="Q252" s="98">
        <f>IF(Bh="nein",ABS(Q250),ABS(R250))</f>
        <v>0</v>
      </c>
      <c r="R252" s="9"/>
      <c r="S252" s="38"/>
      <c r="T252" s="98">
        <f>IF(Bh="nein",ABS(T250),ABS(U250))</f>
        <v>0</v>
      </c>
      <c r="U252" s="9"/>
      <c r="V252" s="38"/>
      <c r="W252" s="98">
        <f>IF(Bh="nein",ABS(W250),ABS(X250))</f>
        <v>0</v>
      </c>
      <c r="X252" s="9"/>
      <c r="Y252" s="38"/>
      <c r="Z252" s="98">
        <f>IF(Bh="nein",ABS(Z250),ABS(AA250))</f>
        <v>0</v>
      </c>
      <c r="AA252" s="9"/>
      <c r="AB252" s="38"/>
      <c r="AC252" s="98">
        <f>IF(Bh="nein",ABS(AC250),ABS(AD250))</f>
        <v>0</v>
      </c>
      <c r="AD252" s="9"/>
      <c r="AE252" s="38"/>
      <c r="AF252" s="98">
        <f>IF(Bh="nein",ABS(AF250),ABS(AG250))</f>
        <v>0</v>
      </c>
      <c r="AG252" s="9"/>
      <c r="AH252" s="38"/>
      <c r="AI252" s="98">
        <f>IF(Bh="nein",ABS(AI250),ABS(AJ250))</f>
        <v>0</v>
      </c>
      <c r="AJ252" s="9"/>
      <c r="AK252" s="38"/>
      <c r="AL252" s="98">
        <f>IF(Bh="nein",ABS(AL250),ABS(AM250))</f>
        <v>0</v>
      </c>
      <c r="AM252" s="9"/>
      <c r="AN252" s="38"/>
      <c r="AO252" s="98">
        <f>IF(Bh="nein",ABS(AO250),ABS(AP250))</f>
        <v>0</v>
      </c>
      <c r="AP252" s="9"/>
      <c r="AQ252" s="38"/>
      <c r="AR252" s="98">
        <f>IF(Bh="nein",ABS(AR250),ABS(AS250))</f>
        <v>0</v>
      </c>
      <c r="AS252" s="9"/>
      <c r="AT252" s="38"/>
      <c r="AU252" s="98">
        <f>IF(Bh="nein",ABS(AU250),ABS(AV250))</f>
        <v>0</v>
      </c>
      <c r="AV252" s="9"/>
      <c r="AW252" s="38"/>
      <c r="AX252" s="98">
        <f>IF(Bh="nein",ABS(AX250),ABS(AY250))</f>
        <v>0</v>
      </c>
      <c r="AY252" s="9"/>
      <c r="AZ252" s="38"/>
      <c r="BA252" s="98">
        <f>IF(Bh="nein",ABS(BA250),ABS(BB250))</f>
        <v>0</v>
      </c>
      <c r="BB252" s="9"/>
      <c r="BC252" s="38"/>
      <c r="BD252" s="98">
        <f>IF(Bh="nein",ABS(BD250),ABS(BE250))</f>
        <v>0</v>
      </c>
      <c r="BE252" s="9"/>
      <c r="BF252" s="38"/>
      <c r="BG252" s="98">
        <f>IF(Bh="nein",ABS(BG250),ABS(BH250))</f>
        <v>0</v>
      </c>
      <c r="BH252" s="9"/>
      <c r="BI252" s="38"/>
      <c r="BJ252" s="98">
        <f>IF(Bh="nein",ABS(BJ250),ABS(BK250))</f>
        <v>0</v>
      </c>
      <c r="BK252" s="9"/>
      <c r="BL252" s="38"/>
      <c r="BM252" s="98">
        <f>IF(Bh="nein",ABS(BM250),ABS(BN250))</f>
        <v>0</v>
      </c>
      <c r="BN252" s="9"/>
      <c r="BO252" s="38"/>
      <c r="BP252" s="98">
        <f>IF(Bh="nein",ABS(BP250),ABS(BQ250))</f>
        <v>0</v>
      </c>
      <c r="BQ252" s="9"/>
      <c r="BR252" s="38"/>
      <c r="BS252" s="98">
        <f>IF(Bh="nein",ABS(BS250),ABS(BT250))</f>
        <v>0</v>
      </c>
      <c r="BT252" s="9"/>
      <c r="BU252" s="38"/>
      <c r="BV252" s="98">
        <f>IF(Bh="nein",ABS(BV250),ABS(BW250))</f>
        <v>0</v>
      </c>
      <c r="BW252" s="9"/>
      <c r="BX252" s="38"/>
      <c r="BY252" s="98">
        <f>IF(Bh="nein",ABS(BY250),ABS(BZ250))</f>
        <v>0</v>
      </c>
      <c r="BZ252" s="9"/>
      <c r="CA252" s="38"/>
      <c r="CB252" s="98">
        <f>IF(Bh="nein",ABS(CB250),ABS(CC250))</f>
        <v>0</v>
      </c>
      <c r="CC252" s="9"/>
    </row>
    <row r="253" spans="1:81">
      <c r="A253" s="7"/>
      <c r="B253" s="8"/>
      <c r="C253" s="11" t="s">
        <v>229</v>
      </c>
      <c r="D253" s="3"/>
      <c r="E253" s="6"/>
      <c r="F253" s="55" t="s">
        <v>179</v>
      </c>
      <c r="G253" s="41"/>
      <c r="H253" s="6">
        <f>IF($D251&lt;=nHP,H$82/H_T,0)</f>
        <v>0</v>
      </c>
      <c r="I253" s="3"/>
      <c r="J253" s="41"/>
      <c r="K253" s="6">
        <f>IF($D251&lt;=nHP,K$82/H_T,0)</f>
        <v>0</v>
      </c>
      <c r="L253" s="3"/>
      <c r="M253" s="41"/>
      <c r="N253" s="6">
        <f>IF($D251&lt;=nHP,N$82/H_T,0)</f>
        <v>0</v>
      </c>
      <c r="P253" s="41"/>
      <c r="Q253" s="6">
        <f>IF($D251&lt;=nHP,Q$82/H_T,0)</f>
        <v>0</v>
      </c>
      <c r="S253" s="41"/>
      <c r="T253" s="6">
        <f>IF($D251&lt;=nHP,T$82/H_T,0)</f>
        <v>0</v>
      </c>
      <c r="V253" s="41"/>
      <c r="W253" s="6">
        <f>IF($D251&lt;=nHP,W$82/H_T,0)</f>
        <v>0</v>
      </c>
      <c r="Y253" s="41"/>
      <c r="Z253" s="6">
        <f>IF($D251&lt;=nHP,Z$82/H_T,0)</f>
        <v>0</v>
      </c>
      <c r="AB253" s="41"/>
      <c r="AC253" s="6">
        <f>IF($D251&lt;=nHP,AC$82/H_T,0)</f>
        <v>0</v>
      </c>
      <c r="AE253" s="41"/>
      <c r="AF253" s="6">
        <f>IF($D251&lt;=nHP,AF$82/H_T,0)</f>
        <v>0</v>
      </c>
      <c r="AH253" s="41"/>
      <c r="AI253" s="6">
        <f>IF($D251&lt;=nHP,AI$82/H_T,0)</f>
        <v>0</v>
      </c>
      <c r="AK253" s="41"/>
      <c r="AL253" s="6">
        <f>IF($D251&lt;=nHP,AL$82/H_T,0)</f>
        <v>0</v>
      </c>
      <c r="AN253" s="41"/>
      <c r="AO253" s="6">
        <f>IF($D251&lt;=nHP,AO$82/H_T,0)</f>
        <v>0</v>
      </c>
      <c r="AP253" s="3"/>
      <c r="AQ253" s="41"/>
      <c r="AR253" s="6">
        <f>IF($D251&lt;=nHP,AR$82/H_T,0)</f>
        <v>0</v>
      </c>
      <c r="AS253" s="3"/>
      <c r="AT253" s="41"/>
      <c r="AU253" s="6">
        <f>IF($D251&lt;=nHP,AU$82/H_T,0)</f>
        <v>0</v>
      </c>
      <c r="AW253" s="41"/>
      <c r="AX253" s="6">
        <f>IF($D251&lt;=nHP,AX$82/H_T,0)</f>
        <v>0</v>
      </c>
      <c r="AY253" s="3"/>
      <c r="AZ253" s="41"/>
      <c r="BA253" s="6">
        <f>IF($D251&lt;=nHP,BA$82/H_T,0)</f>
        <v>0</v>
      </c>
      <c r="BB253" s="3"/>
      <c r="BC253" s="41"/>
      <c r="BD253" s="6">
        <f>IF($D251&lt;=nHP,BD$82/H_T,0)</f>
        <v>0</v>
      </c>
      <c r="BE253" s="3"/>
      <c r="BF253" s="41"/>
      <c r="BG253" s="6">
        <f>IF($D251&lt;=nHP,BG$82/H_T,0)</f>
        <v>0</v>
      </c>
      <c r="BH253" s="3"/>
      <c r="BI253" s="41"/>
      <c r="BJ253" s="6">
        <f>IF($D251&lt;=nHP,BJ$82/H_T,0)</f>
        <v>0</v>
      </c>
      <c r="BK253" s="3"/>
      <c r="BL253" s="41"/>
      <c r="BM253" s="6">
        <f>IF($D251&lt;=nHP,BM$82/H_T,0)</f>
        <v>0</v>
      </c>
      <c r="BN253" s="3"/>
      <c r="BO253" s="41"/>
      <c r="BP253" s="6">
        <f>IF($D251&lt;=nHP,BP$82/H_T,0)</f>
        <v>0</v>
      </c>
      <c r="BQ253" s="3"/>
      <c r="BR253" s="41"/>
      <c r="BS253" s="6">
        <f>IF($D251&lt;=nHP,BS$82/H_T,0)</f>
        <v>0</v>
      </c>
      <c r="BT253" s="3"/>
      <c r="BU253" s="41"/>
      <c r="BV253" s="6">
        <f>IF($D251&lt;=nHP,BV$82/H_T,0)</f>
        <v>0</v>
      </c>
      <c r="BW253" s="3"/>
      <c r="BX253" s="41"/>
      <c r="BY253" s="6">
        <f>IF($D251&lt;=nHP,BY$82/H_T,0)</f>
        <v>0</v>
      </c>
      <c r="BZ253" s="3"/>
      <c r="CA253" s="41"/>
      <c r="CB253" s="6">
        <f>IF($D251&lt;=nHP,CB$82/H_T,0)</f>
        <v>0</v>
      </c>
      <c r="CC253" s="3"/>
    </row>
    <row r="254" spans="1:81">
      <c r="A254" s="41" t="s">
        <v>223</v>
      </c>
      <c r="B254" s="6" t="str">
        <f>IF(D257="","",IF(ABS(H257)=Bemessung!$C$26,ABS(Daten!H252),IF(ABS(Daten!K257)=Bemessung!$C$26,ABS(Daten!K252),IF(ABS(Daten!N257)=Bemessung!$C$26,ABS(Daten!N252),IF(ABS(Daten!Q257)=Bemessung!$C$26,ABS(Daten!Q252),IF(ABS(Daten!T257)=Bemessung!$C$26,ABS(Daten!T252),IF(ABS(Daten!W257)=Bemessung!$C$26,ABS(Daten!W252),IF(ABS(Daten!Z257)=Bemessung!$C$26,ABS(Daten!Z252),IF(ABS(Daten!AC257)=Bemessung!$C$26,ABS(Daten!AC252),IF(ABS(Daten!AF257)=Bemessung!$C$26,ABS(Daten!AF252),IF(ABS(Daten!AI257)=Bemessung!$C$26,ABS(Daten!AI252),IF(ABS(Daten!AL257)=Bemessung!$C$26,ABS(Daten!AL252),IF(ABS(Daten!AO257)=Bemessung!$C$26,ABS(Daten!AO252),IF(ABS(Daten!AR257)=Bemessung!$C$26,ABS(Daten!AR252),IF(ABS(Daten!AU257)=Bemessung!$C$26,ABS(Daten!AU252),IF(ABS(Daten!AX257)=Bemessung!$C$26,ABS(Daten!AX252),IF(ABS(Daten!BA257)=Bemessung!$C$26,ABS(Daten!BA252),IF(ABS(Daten!BD257)=Bemessung!$C$26,ABS(Daten!BD252),IF(ABS(Daten!BG257)=Bemessung!$C$26,ABS(Daten!BG252),IF(ABS(Daten!BJ257)=Bemessung!$C$26,ABS(Daten!BJ252),IF(ABS(Daten!BM257)=Bemessung!$C$26,ABS(Daten!BM252),IF(ABS(Daten!BP257)=Bemessung!$C$26,ABS(Daten!BP252),IF(ABS(Daten!BS257)=Bemessung!$C$26,ABS(Daten!BS252),IF(ABS(Daten!BV257)=Bemessung!$C$26,ABS(Daten!BV252),IF(ABS(Daten!BY257)=Bemessung!$C$26,ABS(Daten!BY252),IF(ABS(Daten!CB257)=Bemessung!$C$26,ABS(Daten!CB252),""))))))))))))))))))))))))))</f>
        <v/>
      </c>
      <c r="C254" s="65" t="str">
        <f>IF(D257="","",IF(ABS(H257)=Bemessung!$C$26,1,IF(ABS(Daten!K257)=Bemessung!$C$26,2,IF(ABS(Daten!N257)=Bemessung!$C$26,3,IF(ABS(Daten!Q257)=Bemessung!$C$26,4,IF(ABS(Daten!T257)=Bemessung!$C$26,5,IF(ABS(Daten!W257)=Bemessung!$C$26,6,IF(ABS(Daten!Z257)=Bemessung!$C$26,7,IF(ABS(Daten!AC257)=Bemessung!$C$26,8,IF(ABS(Daten!AF257)=Bemessung!$C$26,9,IF(ABS(Daten!AI257)=Bemessung!$C$26,10,IF(ABS(Daten!AL257)=Bemessung!$C$26,11,IF(ABS(Daten!AO257)=Bemessung!$C$26,12,IF(ABS(Daten!AR257)=Bemessung!$C$26,13,IF(ABS(Daten!AU257)=Bemessung!$C$26,14,IF(ABS(Daten!AX257)=Bemessung!$C$26,15,IF(ABS(Daten!BA257)=Bemessung!$C$26,16,IF(ABS(Daten!BD257)=Bemessung!$C$26,17,IF(ABS(Daten!BG257)=Bemessung!$C$26,18,IF(ABS(Daten!BJ257)=Bemessung!$C$26,19,IF(ABS(Daten!BM257)=Bemessung!$C$26,20,IF(ABS(Daten!BP257)=Bemessung!$C$26,21,IF(ABS(Daten!BS257)=Bemessung!$C$26,22,IF(ABS(Daten!BV257)=Bemessung!$C$26,23,IF(ABS(Daten!BY257)=Bemessung!$C$26,24,IF(ABS(Daten!CB257)=Bemessung!$C$26,25,""))))))))))))))))))))))))))</f>
        <v/>
      </c>
      <c r="D254" s="3" t="s">
        <v>103</v>
      </c>
      <c r="E254" s="6">
        <f>E252-$R$27</f>
        <v>0</v>
      </c>
      <c r="F254" s="55" t="s">
        <v>101</v>
      </c>
      <c r="G254" s="41">
        <v>0</v>
      </c>
      <c r="H254" s="6">
        <f>IF(H$82&gt;0,I254,G254)</f>
        <v>0</v>
      </c>
      <c r="I254" s="6">
        <f>IF(E252=0,0,IF(I$81=L_T,0,4*I$83/H$80))</f>
        <v>0</v>
      </c>
      <c r="J254" s="56">
        <f>IF($E252=0,0,IF(J$81=L_T,0,-(4*J$83/K$80+2*L$83/K$80)))</f>
        <v>0</v>
      </c>
      <c r="K254" s="6">
        <f>IF(K$82&gt;0,L254,J254)</f>
        <v>0</v>
      </c>
      <c r="L254" s="6">
        <f>IF($E252=0,0,IF(L$81=L_T,0,2*J$83/K$80+4*L$83/K$80))</f>
        <v>0</v>
      </c>
      <c r="M254" s="56">
        <f>IF($E252=0,0,IF(M$81=L_T,0,-(4*M$83/N$80+2*O$83/N$80)))</f>
        <v>0</v>
      </c>
      <c r="N254" s="6">
        <f>IF(N$82&gt;0,O254,M254)</f>
        <v>0</v>
      </c>
      <c r="O254" s="6">
        <f>IF($E252=0,0,IF(O$81=L_T,0,2*M$83/N$80+4*O$83/N$80))</f>
        <v>0</v>
      </c>
      <c r="P254" s="56">
        <f>IF($E252=0,0,IF(P$81=L_T,0,-(4*P$83/Q$80+2*R$83/Q$80)))</f>
        <v>0</v>
      </c>
      <c r="Q254" s="6">
        <f>IF(Q$82&gt;0,R254,P254)</f>
        <v>0</v>
      </c>
      <c r="R254" s="6">
        <f>IF($E252=0,0,IF(R$81=L_T,0,2*P$83/Q$80+4*R$83/Q$80))</f>
        <v>0</v>
      </c>
      <c r="S254" s="56">
        <f>IF($E252=0,0,IF(S$81=L_T,0,-(4*S$83/T$80+2*U$83/T$80)))</f>
        <v>0</v>
      </c>
      <c r="T254" s="6">
        <f>IF(T$82&gt;0,U254,S254)</f>
        <v>0</v>
      </c>
      <c r="U254" s="6">
        <f>IF($E252=0,0,IF(U$81=L_T,0,2*S$83/T$80+4*U$83/T$80))</f>
        <v>0</v>
      </c>
      <c r="V254" s="56">
        <f>IF($E252=0,0,IF(V$81=L_T,0,-(4*V$83/W$80+2*X$83/W$80)))</f>
        <v>0</v>
      </c>
      <c r="W254" s="6">
        <f>IF(W$82&gt;0,X254,V254)</f>
        <v>0</v>
      </c>
      <c r="X254" s="6">
        <f>IF($E252=0,0,IF(X$81=L_T,0,2*V$83/W$80+4*X$83/W$80))</f>
        <v>0</v>
      </c>
      <c r="Y254" s="56">
        <f>IF($E252=0,0,IF(Y$81=L_T,0,-(4*Y$83/Z$80+2*AA$83/Z$80)))</f>
        <v>0</v>
      </c>
      <c r="Z254" s="6">
        <f>IF(Z$82&gt;0,AA254,Y254)</f>
        <v>0</v>
      </c>
      <c r="AA254" s="6">
        <f>IF($E252=0,0,IF(AA$81=L_T,0,2*Y$83/Z$80+4*AA$83/Z$80))</f>
        <v>0</v>
      </c>
      <c r="AB254" s="56">
        <f>IF($E252=0,0,IF(AB$81=L_T,0,-(4*AB$83/AC$80+2*AD$83/AC$80)))</f>
        <v>0</v>
      </c>
      <c r="AC254" s="6">
        <f>IF(AC$82&gt;0,AD254,AB254)</f>
        <v>0</v>
      </c>
      <c r="AD254" s="6">
        <f>IF($E252=0,0,IF(AD$81=L_T,0,2*AB$83/AC$80+4*AD$83/AC$80))</f>
        <v>0</v>
      </c>
      <c r="AE254" s="56">
        <f>IF($E252=0,0,IF(AE$81=L_T,0,-(4*AE$83/AF$80+2*AG$83/AF$80)))</f>
        <v>0</v>
      </c>
      <c r="AF254" s="6">
        <f>IF(AF$82&gt;0,AG254,AE254)</f>
        <v>0</v>
      </c>
      <c r="AG254" s="6">
        <f>IF($E252=0,0,IF(AG$81=L_T,0,2*AE$83/AF$80+4*AG$83/AF$80))</f>
        <v>0</v>
      </c>
      <c r="AH254" s="56">
        <f>IF($E252=0,0,IF(AH$81=L_T,0,-(4*AH$83/AI$80+2*AJ$83/AI$80)))</f>
        <v>0</v>
      </c>
      <c r="AI254" s="6">
        <f>IF(AI$82&gt;0,AJ254,AH254)</f>
        <v>0</v>
      </c>
      <c r="AJ254" s="6">
        <f>IF($E252=0,0,IF(AJ$81=L_T,0,2*AH$83/AI$80+4*AJ$83/AI$80))</f>
        <v>0</v>
      </c>
      <c r="AK254" s="56">
        <f>IF($E252=0,0,IF(AK$81=L_T,0,-(4*AK$83/AL$80+2*AM$83/AL$80)))</f>
        <v>0</v>
      </c>
      <c r="AL254" s="6">
        <f>IF(AL$82&gt;0,AM254,AK254)</f>
        <v>0</v>
      </c>
      <c r="AM254" s="6">
        <f>IF($E252=0,0,IF(AM$81=L_T,0,2*AK$83/AL$80+4*AM$83/AL$80))</f>
        <v>0</v>
      </c>
      <c r="AN254" s="56">
        <f>IF($E252=0,0,IF(AN$81=L_T,0,-(4*AN$83/AO$80+2*AP$83/AO$80)))</f>
        <v>0</v>
      </c>
      <c r="AO254" s="6">
        <f>IF(AO$82&gt;0,AP254,AN254)</f>
        <v>0</v>
      </c>
      <c r="AP254" s="6">
        <f>IF($E252=0,0,IF(AP$81=L_T,0,2*AN$83/AO$80+4*AP$83/AO$80))</f>
        <v>0</v>
      </c>
      <c r="AQ254" s="56">
        <f>IF($E252=0,0,IF(AQ$81=L_T,0,-(4*AQ$83/AR$80+2*AS$83/AR$80)))</f>
        <v>0</v>
      </c>
      <c r="AR254" s="6">
        <f>IF(AR$82&gt;0,AS254,AQ254)</f>
        <v>0</v>
      </c>
      <c r="AS254" s="6">
        <f>IF($E252=0,0,IF(AS$81=L_T,0,2*AQ$83/AR$80+4*AS$83/AR$80))</f>
        <v>0</v>
      </c>
      <c r="AT254" s="56">
        <f>IF($E252=0,0,IF(AT$81=L_T,0,-(4*AT$83/AU$80+2*AV$83/AU$80)))</f>
        <v>0</v>
      </c>
      <c r="AU254" s="6">
        <f>IF(AU$82&gt;0,AV254,AT254)</f>
        <v>0</v>
      </c>
      <c r="AV254" s="6">
        <f>IF($E252=0,0,IF(AV$81=L_T,0,2*AT$83/AU$80+4*AV$83/AU$80))</f>
        <v>0</v>
      </c>
      <c r="AW254" s="56">
        <f>IF($E252=0,0,IF(AW$81=L_T,0,-(4*AW$83/AX$80+2*AY$83/AX$80)))</f>
        <v>0</v>
      </c>
      <c r="AX254" s="6">
        <f>IF(AX$82&gt;0,AY254,AW254)</f>
        <v>0</v>
      </c>
      <c r="AY254" s="6">
        <f>IF($E252=0,0,IF(AY$81=L_T,0,2*AW$83/AX$80+4*AY$83/AX$80))</f>
        <v>0</v>
      </c>
      <c r="AZ254" s="56">
        <f>IF($E252=0,0,IF(AZ$81=L_T,0,-(4*AZ$83/BA$80+2*BB$83/BA$80)))</f>
        <v>0</v>
      </c>
      <c r="BA254" s="6">
        <f>IF(BA$82&gt;0,BB254,AZ254)</f>
        <v>0</v>
      </c>
      <c r="BB254" s="6">
        <f>IF($E252=0,0,IF(BB$81=L_T,0,2*AZ$83/BA$80+4*BB$83/BA$80))</f>
        <v>0</v>
      </c>
      <c r="BC254" s="56">
        <f>IF($E252=0,0,IF(BC$81=L_T,0,-(4*BC$83/BD$80+2*BE$83/BD$80)))</f>
        <v>0</v>
      </c>
      <c r="BD254" s="6">
        <f>IF(BD$82&gt;0,BE254,BC254)</f>
        <v>0</v>
      </c>
      <c r="BE254" s="6">
        <f>IF($E252=0,0,IF(BE$81=L_T,0,2*BC$83/BD$80+4*BE$83/BD$80))</f>
        <v>0</v>
      </c>
      <c r="BF254" s="56">
        <f>IF($E252=0,0,IF(BF$81=L_T,0,-(4*BF$83/BG$80+2*BH$83/BG$80)))</f>
        <v>0</v>
      </c>
      <c r="BG254" s="6">
        <f>IF(BG$82&gt;0,BH254,BF254)</f>
        <v>0</v>
      </c>
      <c r="BH254" s="6">
        <f>IF($E252=0,0,IF(BH$81=L_T,0,2*BF$83/BG$80+4*BH$83/BG$80))</f>
        <v>0</v>
      </c>
      <c r="BI254" s="56">
        <f>IF($E252=0,0,IF(BI$81=L_T,0,-(4*BI$83/BJ$80+2*BK$83/BJ$80)))</f>
        <v>0</v>
      </c>
      <c r="BJ254" s="6">
        <f>IF(BJ$82&gt;0,BK254,BI254)</f>
        <v>0</v>
      </c>
      <c r="BK254" s="6">
        <f>IF($E252=0,0,IF(BK$81=L_T,0,2*BI$83/BJ$80+4*BK$83/BJ$80))</f>
        <v>0</v>
      </c>
      <c r="BL254" s="56">
        <f>IF($E252=0,0,IF(BL$81=L_T,0,-(4*BL$83/BM$80+2*BN$83/BM$80)))</f>
        <v>0</v>
      </c>
      <c r="BM254" s="6">
        <f>IF(BM$82&gt;0,BN254,BL254)</f>
        <v>0</v>
      </c>
      <c r="BN254" s="6">
        <f>IF($E252=0,0,IF(BN$81=L_T,0,2*BL$83/BM$80+4*BN$83/BM$80))</f>
        <v>0</v>
      </c>
      <c r="BO254" s="56">
        <f>IF($E252=0,0,IF(BO$81=L_T,0,-(4*BO$83/BP$80+2*BQ$83/BP$80)))</f>
        <v>0</v>
      </c>
      <c r="BP254" s="6">
        <f>IF(BP$82&gt;0,BQ254,BO254)</f>
        <v>0</v>
      </c>
      <c r="BQ254" s="6">
        <f>IF($E252=0,0,IF(BQ$81=L_T,0,2*BO$83/BP$80+4*BQ$83/BP$80))</f>
        <v>0</v>
      </c>
      <c r="BR254" s="56">
        <f>IF($E252=0,0,IF(BR$81=L_T,0,-(4*BR$83/BS$80+2*BT$83/BS$80)))</f>
        <v>0</v>
      </c>
      <c r="BS254" s="6">
        <f>IF(BS$82&gt;0,BT254,BR254)</f>
        <v>0</v>
      </c>
      <c r="BT254" s="6">
        <f>IF($E252=0,0,IF(BT$81=L_T,0,2*BR$83/BS$80+4*BT$83/BS$80))</f>
        <v>0</v>
      </c>
      <c r="BU254" s="56">
        <f>IF($E252=0,0,IF(BU$81=L_T,0,-(4*BU$83/BV$80+2*BW$83/BV$80)))</f>
        <v>0</v>
      </c>
      <c r="BV254" s="6">
        <f>IF(BV$82&gt;0,BW254,BU254)</f>
        <v>0</v>
      </c>
      <c r="BW254" s="6">
        <f>IF($E252=0,0,IF(BW$81=L_T,0,2*BU$83/BV$80+4*BW$83/BV$80))</f>
        <v>0</v>
      </c>
      <c r="BX254" s="56">
        <f>IF($E252=0,0,IF(BX$81=L_T,0,-(4*BX$83/BY$80+2*BZ$83/BY$80)))</f>
        <v>0</v>
      </c>
      <c r="BY254" s="6">
        <f>IF(BY$82&gt;0,BZ254,BX254)</f>
        <v>0</v>
      </c>
      <c r="BZ254" s="6">
        <f>IF($E252=0,0,IF(BZ$81=L_T,0,2*BX$83/BY$80+4*BZ$83/BY$80))</f>
        <v>0</v>
      </c>
      <c r="CA254" s="56">
        <f>IF($E252=0,0,IF(CA$81=L_T,0,-(4*CA$83/CB$80+2*CC$83/CB$80)))</f>
        <v>0</v>
      </c>
      <c r="CB254" s="6">
        <f>IF(CB$82&gt;0,CC254,CA254)</f>
        <v>0</v>
      </c>
      <c r="CC254" s="6">
        <f>IF($E252=0,0,IF(CC$81=L_T,0,2*CA$83/CB$80+4*CC$83/CB$80))</f>
        <v>0</v>
      </c>
    </row>
    <row r="255" spans="1:81">
      <c r="A255" s="41" t="s">
        <v>224</v>
      </c>
      <c r="B255" s="6" t="str">
        <f>IF(D257="","",IF(ABS(H257)=Bemessung!$C$26,ABS(Daten!H254),IF(ABS(Daten!K257)=Bemessung!$C$26,ABS(Daten!K254),IF(ABS(Daten!N257)=Bemessung!$C$26,ABS(Daten!N254),IF(ABS(Daten!Q257)=Bemessung!$C$26,ABS(Daten!Q254),IF(ABS(Daten!T257)=Bemessung!$C$26,ABS(Daten!T254),IF(ABS(Daten!W257)=Bemessung!$C$26,ABS(Daten!W254),IF(ABS(Daten!Z257)=Bemessung!$C$26,ABS(Daten!Z254),IF(ABS(Daten!AC257)=Bemessung!$C$26,ABS(Daten!AC254),IF(ABS(Daten!AF257)=Bemessung!$C$26,ABS(Daten!AF254),IF(ABS(Daten!AI257)=Bemessung!$C$26,ABS(Daten!AI254),IF(ABS(Daten!AL257)=Bemessung!$C$26,ABS(Daten!AL254),IF(ABS(Daten!AO257)=Bemessung!$C$26,ABS(Daten!AO254),IF(ABS(Daten!AR257)=Bemessung!$C$26,ABS(Daten!AR254),IF(ABS(Daten!AU257)=Bemessung!$C$26,ABS(Daten!AU254),IF(ABS(Daten!AX257)=Bemessung!$C$26,ABS(Daten!AX254),IF(ABS(Daten!BA257)=Bemessung!$C$26,ABS(Daten!BA254),IF(ABS(Daten!BD257)=Bemessung!$C$26,ABS(Daten!BD254),IF(ABS(Daten!BG257)=Bemessung!$C$26,ABS(Daten!BG254),IF(ABS(Daten!BJ257)=Bemessung!$C$26,ABS(Daten!BJ254),IF(ABS(Daten!BM257)=Bemessung!$C$26,ABS(Daten!BM254),IF(ABS(Daten!BP257)=Bemessung!$C$26,ABS(Daten!BP254),IF(ABS(Daten!BS257)=Bemessung!$C$26,ABS(Daten!BS254),IF(ABS(Daten!BV257)=Bemessung!$C$26,ABS(Daten!BV254),IF(ABS(Daten!BY257)=Bemessung!$C$26,ABS(Daten!BY254),IF(ABS(Daten!CB257)=Bemessung!$C$26,ABS(Daten!CB254),""))))))))))))))))))))))))))</f>
        <v/>
      </c>
      <c r="C255" s="28"/>
      <c r="D255" s="3"/>
      <c r="E255" s="6"/>
      <c r="F255" s="55" t="s">
        <v>180</v>
      </c>
      <c r="G255" s="41"/>
      <c r="H255" s="6">
        <f>IF(Bh="nein",ABS(H251),ABS(I251))</f>
        <v>0</v>
      </c>
      <c r="I255" s="6"/>
      <c r="J255" s="56"/>
      <c r="K255" s="6">
        <f>IF(Bh="nein",ABS(K251),ABS(L251))</f>
        <v>0</v>
      </c>
      <c r="L255" s="6"/>
      <c r="M255" s="56"/>
      <c r="N255" s="6">
        <f>IF(Bh="nein",ABS(N251),ABS(O251))</f>
        <v>0</v>
      </c>
      <c r="O255" s="6"/>
      <c r="P255" s="56"/>
      <c r="Q255" s="6">
        <f>IF(Bh="nein",ABS(Q251),ABS(R251))</f>
        <v>0</v>
      </c>
      <c r="R255" s="6"/>
      <c r="S255" s="56"/>
      <c r="T255" s="6">
        <f>IF(Bh="nein",ABS(T251),ABS(U251))</f>
        <v>0</v>
      </c>
      <c r="U255" s="6"/>
      <c r="V255" s="56"/>
      <c r="W255" s="6">
        <f>IF(Bh="nein",ABS(W251),ABS(X251))</f>
        <v>0</v>
      </c>
      <c r="X255" s="6"/>
      <c r="Y255" s="56"/>
      <c r="Z255" s="6">
        <f>IF(Bh="nein",ABS(Z251),ABS(AA251))</f>
        <v>0</v>
      </c>
      <c r="AA255" s="6"/>
      <c r="AB255" s="56"/>
      <c r="AC255" s="6">
        <f>IF(Bh="nein",ABS(AC251),ABS(AD251))</f>
        <v>0</v>
      </c>
      <c r="AD255" s="6"/>
      <c r="AE255" s="56"/>
      <c r="AF255" s="6">
        <f>IF(Bh="nein",ABS(AF251),ABS(AG251))</f>
        <v>0</v>
      </c>
      <c r="AG255" s="6"/>
      <c r="AH255" s="56"/>
      <c r="AI255" s="6">
        <f>IF(Bh="nein",ABS(AI251),ABS(AJ251))</f>
        <v>0</v>
      </c>
      <c r="AJ255" s="6"/>
      <c r="AK255" s="56"/>
      <c r="AL255" s="6">
        <f>IF(Bh="nein",ABS(AL251),ABS(AM251))</f>
        <v>0</v>
      </c>
      <c r="AM255" s="6"/>
      <c r="AN255" s="56"/>
      <c r="AO255" s="6">
        <f>IF(Bh="nein",ABS(AO251),ABS(AP251))</f>
        <v>0</v>
      </c>
      <c r="AP255" s="6"/>
      <c r="AQ255" s="56"/>
      <c r="AR255" s="6">
        <f>IF(Bh="nein",ABS(AR251),ABS(AS251))</f>
        <v>0</v>
      </c>
      <c r="AS255" s="6"/>
      <c r="AT255" s="56"/>
      <c r="AU255" s="6">
        <f>IF(Bh="nein",ABS(AU251),ABS(AV251))</f>
        <v>0</v>
      </c>
      <c r="AV255" s="6"/>
      <c r="AW255" s="56"/>
      <c r="AX255" s="6">
        <f>IF(Bh="nein",ABS(AX251),ABS(AY251))</f>
        <v>0</v>
      </c>
      <c r="AY255" s="6"/>
      <c r="AZ255" s="56"/>
      <c r="BA255" s="6">
        <f>IF(Bh="nein",ABS(BA251),ABS(BB251))</f>
        <v>0</v>
      </c>
      <c r="BB255" s="6"/>
      <c r="BC255" s="56"/>
      <c r="BD255" s="6">
        <f>IF(Bh="nein",ABS(BD251),ABS(BE251))</f>
        <v>0</v>
      </c>
      <c r="BE255" s="6"/>
      <c r="BF255" s="56"/>
      <c r="BG255" s="6">
        <f>IF(Bh="nein",ABS(BG251),ABS(BH251))</f>
        <v>0</v>
      </c>
      <c r="BH255" s="6"/>
      <c r="BI255" s="56"/>
      <c r="BJ255" s="6">
        <f>IF(Bh="nein",ABS(BJ251),ABS(BK251))</f>
        <v>0</v>
      </c>
      <c r="BK255" s="6"/>
      <c r="BL255" s="56"/>
      <c r="BM255" s="6">
        <f>IF(Bh="nein",ABS(BM251),ABS(BN251))</f>
        <v>0</v>
      </c>
      <c r="BN255" s="6"/>
      <c r="BO255" s="56"/>
      <c r="BP255" s="6">
        <f>IF(Bh="nein",ABS(BP251),ABS(BQ251))</f>
        <v>0</v>
      </c>
      <c r="BQ255" s="6"/>
      <c r="BR255" s="56"/>
      <c r="BS255" s="6">
        <f>IF(Bh="nein",ABS(BS251),ABS(BT251))</f>
        <v>0</v>
      </c>
      <c r="BT255" s="6"/>
      <c r="BU255" s="56"/>
      <c r="BV255" s="6">
        <f>IF(Bh="nein",ABS(BV251),ABS(BW251))</f>
        <v>0</v>
      </c>
      <c r="BW255" s="6"/>
      <c r="BX255" s="56"/>
      <c r="BY255" s="6">
        <f>IF(Bh="nein",ABS(BY251),ABS(BZ251))</f>
        <v>0</v>
      </c>
      <c r="BZ255" s="6"/>
      <c r="CA255" s="56"/>
      <c r="CB255" s="6">
        <f>IF(Bh="nein",ABS(CB251),ABS(CC251))</f>
        <v>0</v>
      </c>
      <c r="CC255" s="6"/>
    </row>
    <row r="256" spans="1:81">
      <c r="A256" s="41" t="s">
        <v>225</v>
      </c>
      <c r="B256" s="6" t="str">
        <f>IF(D257="","",IF(ABS(H257)=Bemessung!$C$26,ABS(Daten!H253),IF(ABS(Daten!K257)=Bemessung!$C$26,ABS(Daten!K253),IF(ABS(Daten!N257)=Bemessung!$C$26,ABS(Daten!N253),IF(ABS(Daten!Q257)=Bemessung!$C$26,ABS(Daten!Q253),IF(ABS(Daten!T257)=Bemessung!$C$26,ABS(Daten!T253),IF(ABS(Daten!W257)=Bemessung!$C$26,ABS(Daten!W253),IF(ABS(Daten!Z257)=Bemessung!$C$26,ABS(Daten!Z253),IF(ABS(Daten!AC257)=Bemessung!$C$26,ABS(Daten!AC253),IF(ABS(Daten!AF257)=Bemessung!$C$26,ABS(Daten!AF253),IF(ABS(Daten!AI257)=Bemessung!$C$26,ABS(Daten!AI253),IF(ABS(Daten!AL257)=Bemessung!$C$26,ABS(Daten!AL253),IF(ABS(Daten!AO257)=Bemessung!$C$26,ABS(Daten!AO253),IF(ABS(Daten!AR257)=Bemessung!$C$26,ABS(Daten!AR253),IF(ABS(Daten!AU257)=Bemessung!$C$26,ABS(Daten!AU253),IF(ABS(Daten!AX257)=Bemessung!$C$26,ABS(Daten!AX253),IF(ABS(Daten!BA257)=Bemessung!$C$26,ABS(Daten!BA253),IF(ABS(Daten!BD257)=Bemessung!$C$26,ABS(Daten!BD253),IF(ABS(Daten!BG257)=Bemessung!$C$26,ABS(Daten!BG253),IF(ABS(Daten!BJ257)=Bemessung!$C$26,ABS(Daten!BJ253),IF(ABS(Daten!BM257)=Bemessung!$C$26,ABS(Daten!BM253),IF(ABS(Daten!BP257)=Bemessung!$C$26,ABS(Daten!BP253),IF(ABS(Daten!BS257)=Bemessung!$C$26,ABS(Daten!BS253),IF(ABS(Daten!BV257)=Bemessung!$C$26,ABS(Daten!BV253),IF(ABS(Daten!BY257)=Bemessung!$C$26,ABS(Daten!BY253),IF(ABS(Daten!CB257)=Bemessung!$C$26,ABS(Daten!CB253),""))))))))))))))))))))))))))</f>
        <v/>
      </c>
      <c r="C256" s="28"/>
      <c r="D256" s="3"/>
      <c r="E256" s="6"/>
      <c r="F256" s="57" t="s">
        <v>181</v>
      </c>
      <c r="G256" s="34"/>
      <c r="H256" s="19">
        <f>IF($D251&lt;=nHP,H$82/H_T,0)</f>
        <v>0</v>
      </c>
      <c r="I256" s="26"/>
      <c r="J256" s="34"/>
      <c r="K256" s="19">
        <f>IF($D251&lt;=nHP,K$82/H_T,0)</f>
        <v>0</v>
      </c>
      <c r="L256" s="26"/>
      <c r="M256" s="34"/>
      <c r="N256" s="19">
        <f>IF($D251&lt;=nHP,N$82/H_T,0)</f>
        <v>0</v>
      </c>
      <c r="O256" s="26"/>
      <c r="P256" s="34"/>
      <c r="Q256" s="19">
        <f>IF($D251&lt;=nHP,Q$82/H_T,0)</f>
        <v>0</v>
      </c>
      <c r="R256" s="26"/>
      <c r="S256" s="34"/>
      <c r="T256" s="19">
        <f>IF($D251&lt;=nHP,T$82/H_T,0)</f>
        <v>0</v>
      </c>
      <c r="U256" s="26"/>
      <c r="V256" s="34"/>
      <c r="W256" s="19">
        <f>IF($D251&lt;=nHP,W$82/H_T,0)</f>
        <v>0</v>
      </c>
      <c r="X256" s="26"/>
      <c r="Y256" s="34"/>
      <c r="Z256" s="19">
        <f>IF($D251&lt;=nHP,Z$82/H_T,0)</f>
        <v>0</v>
      </c>
      <c r="AA256" s="26"/>
      <c r="AB256" s="34"/>
      <c r="AC256" s="19">
        <f>IF($D251&lt;=nHP,AC$82/H_T,0)</f>
        <v>0</v>
      </c>
      <c r="AD256" s="26"/>
      <c r="AE256" s="34"/>
      <c r="AF256" s="19">
        <f>IF($D251&lt;=nHP,AF$82/H_T,0)</f>
        <v>0</v>
      </c>
      <c r="AG256" s="26"/>
      <c r="AH256" s="34"/>
      <c r="AI256" s="19">
        <f>IF($D251&lt;=nHP,AI$82/H_T,0)</f>
        <v>0</v>
      </c>
      <c r="AJ256" s="26"/>
      <c r="AK256" s="34"/>
      <c r="AL256" s="19">
        <f>IF($D251&lt;=nHP,AL$82/H_T,0)</f>
        <v>0</v>
      </c>
      <c r="AM256" s="26"/>
      <c r="AN256" s="34"/>
      <c r="AO256" s="19">
        <f>IF($D251&lt;=nHP,AO$82/H_T,0)</f>
        <v>0</v>
      </c>
      <c r="AP256" s="26"/>
      <c r="AQ256" s="34"/>
      <c r="AR256" s="19">
        <f>IF($D251&lt;=nHP,AR$82/H_T,0)</f>
        <v>0</v>
      </c>
      <c r="AS256" s="26"/>
      <c r="AT256" s="34"/>
      <c r="AU256" s="19">
        <f>IF($D251&lt;=nHP,AU$82/H_T,0)</f>
        <v>0</v>
      </c>
      <c r="AV256" s="26"/>
      <c r="AW256" s="34"/>
      <c r="AX256" s="19">
        <f>IF($D251&lt;=nHP,AX$82/H_T,0)</f>
        <v>0</v>
      </c>
      <c r="AY256" s="26"/>
      <c r="AZ256" s="34"/>
      <c r="BA256" s="19">
        <f>IF($D251&lt;=nHP,BA$82/H_T,0)</f>
        <v>0</v>
      </c>
      <c r="BB256" s="26"/>
      <c r="BC256" s="34"/>
      <c r="BD256" s="19">
        <f>IF($D251&lt;=nHP,BD$82/H_T,0)</f>
        <v>0</v>
      </c>
      <c r="BE256" s="26"/>
      <c r="BF256" s="34"/>
      <c r="BG256" s="19">
        <f>IF($D251&lt;=nHP,BG$82/H_T,0)</f>
        <v>0</v>
      </c>
      <c r="BH256" s="26"/>
      <c r="BI256" s="34"/>
      <c r="BJ256" s="19">
        <f>IF($D251&lt;=nHP,BJ$82/H_T,0)</f>
        <v>0</v>
      </c>
      <c r="BK256" s="26"/>
      <c r="BL256" s="34"/>
      <c r="BM256" s="19">
        <f>IF($D251&lt;=nHP,BM$82/H_T,0)</f>
        <v>0</v>
      </c>
      <c r="BN256" s="26"/>
      <c r="BO256" s="34"/>
      <c r="BP256" s="19">
        <f>IF($D251&lt;=nHP,BP$82/H_T,0)</f>
        <v>0</v>
      </c>
      <c r="BQ256" s="26"/>
      <c r="BR256" s="34"/>
      <c r="BS256" s="19">
        <f>IF($D251&lt;=nHP,BS$82/H_T,0)</f>
        <v>0</v>
      </c>
      <c r="BT256" s="26"/>
      <c r="BU256" s="34"/>
      <c r="BV256" s="19">
        <f>IF($D251&lt;=nHP,BV$82/H_T,0)</f>
        <v>0</v>
      </c>
      <c r="BW256" s="26"/>
      <c r="BX256" s="34"/>
      <c r="BY256" s="19">
        <f>IF($D251&lt;=nHP,BY$82/H_T,0)</f>
        <v>0</v>
      </c>
      <c r="BZ256" s="26"/>
      <c r="CA256" s="34"/>
      <c r="CB256" s="19">
        <f>IF($D251&lt;=nHP,CB$82/H_T,0)</f>
        <v>0</v>
      </c>
      <c r="CC256" s="26"/>
    </row>
    <row r="257" spans="1:81">
      <c r="A257" s="41"/>
      <c r="C257" s="28"/>
      <c r="D257" s="58" t="str">
        <f>IF(OR(ABS(H257)=Bemessung!$C$26,ABS(K257)=Bemessung!$C$26,ABS(N257)=Bemessung!$C$26,ABS(Daten!Q257)=Bemessung!$C$26,ABS(Daten!T257)=Bemessung!$C$26,ABS(Daten!W257)=Bemessung!$C$26,ABS(Daten!Z257)=Bemessung!$C$26,ABS(Daten!AC257)=Bemessung!$C$26,ABS(Daten!AF257)=Bemessung!$C$26,ABS(Daten!AI257)=Bemessung!$C$26,ABS(Daten!AL257)=Bemessung!$C$26,ABS(Daten!AO257)=Bemessung!$C$26,ABS(Daten!AR257)=Bemessung!$C$26,ABS(Daten!AU257)=Bemessung!$C$26,ABS(Daten!AX257)=Bemessung!$C$26,ABS(Daten!BA257)=Bemessung!$C$26,ABS(Daten!BD257)=Bemessung!$C$26,ABS(Daten!BG257)=Bemessung!$C$26,ABS(Daten!BJ257)=Bemessung!$C$26,ABS(Daten!BM257)=Bemessung!$C$26,ABS(Daten!BP257)=Bemessung!$C$26,ABS(Daten!BS257)=Bemessung!$C$26,ABS(Daten!BV257)=Bemessung!$C$26,ABS(Daten!BY257)=Bemessung!$C$26,ABS(Daten!CB257)=Bemessung!$C$26),D251,"")</f>
        <v/>
      </c>
      <c r="E257" s="6"/>
      <c r="F257" s="57" t="s">
        <v>182</v>
      </c>
      <c r="G257" s="34"/>
      <c r="H257" s="19">
        <f>IF(H$82&gt;0,SQRT((H252+I254)^2+H253^2),-SQRT((H252+G254)^2+H253^2))</f>
        <v>0</v>
      </c>
      <c r="I257" s="26"/>
      <c r="J257" s="34"/>
      <c r="K257" s="19">
        <f>IF(K$82&gt;0,SQRT((K252+L254)^2+K253^2),-SQRT((K252+J254)^2+K253^2))</f>
        <v>0</v>
      </c>
      <c r="L257" s="26"/>
      <c r="M257" s="34"/>
      <c r="N257" s="19">
        <f>IF(N$82&gt;0,SQRT((N252+O254)^2+N253^2),-SQRT((N252+M254)^2+N253^2))</f>
        <v>0</v>
      </c>
      <c r="O257" s="26"/>
      <c r="P257" s="34"/>
      <c r="Q257" s="19">
        <f>IF(Q$82&gt;0,SQRT((Q252+R254)^2+Q253^2),-SQRT((Q252+P254)^2+Q253^2))</f>
        <v>0</v>
      </c>
      <c r="R257" s="26"/>
      <c r="S257" s="34"/>
      <c r="T257" s="19">
        <f>IF(T$82&gt;0,SQRT((T252+U254)^2+T253^2),-SQRT((T252+S254)^2+T253^2))</f>
        <v>0</v>
      </c>
      <c r="U257" s="26"/>
      <c r="V257" s="34"/>
      <c r="W257" s="19">
        <f>IF(W$82&gt;0,SQRT((W252+X254)^2+W253^2),-SQRT((W252+V254)^2+W253^2))</f>
        <v>0</v>
      </c>
      <c r="X257" s="26"/>
      <c r="Y257" s="34"/>
      <c r="Z257" s="19">
        <f>IF(Z$82&gt;0,SQRT((Z252+AA254)^2+Z253^2),-SQRT((Z252+Y254)^2+Z253^2))</f>
        <v>0</v>
      </c>
      <c r="AA257" s="26"/>
      <c r="AB257" s="34"/>
      <c r="AC257" s="19">
        <f>IF(AC$82&gt;0,SQRT((AC252+AD254)^2+AC253^2),-SQRT((AC252+AB254)^2+AC253^2))</f>
        <v>0</v>
      </c>
      <c r="AD257" s="26"/>
      <c r="AE257" s="34"/>
      <c r="AF257" s="19">
        <f>IF(AF$82&gt;0,SQRT((AF252+AG254)^2+AF253^2),-SQRT((AF252+AE254)^2+AF253^2))</f>
        <v>0</v>
      </c>
      <c r="AG257" s="26"/>
      <c r="AH257" s="34"/>
      <c r="AI257" s="19">
        <f>IF(AI$82&gt;0,SQRT((AI252+AJ254)^2+AI253^2),-SQRT((AI252+AH254)^2+AI253^2))</f>
        <v>0</v>
      </c>
      <c r="AJ257" s="26"/>
      <c r="AK257" s="34"/>
      <c r="AL257" s="19">
        <f>IF(AL$82&gt;0,SQRT((AL252+AM254)^2+AL253^2),-SQRT((AL252+AK254)^2+AL253^2))</f>
        <v>0</v>
      </c>
      <c r="AM257" s="26"/>
      <c r="AN257" s="34"/>
      <c r="AO257" s="19">
        <f>IF(AO$82&gt;0,SQRT((AO252+AP254)^2+AO253^2),-SQRT((AO252+AN254)^2+AO253^2))</f>
        <v>0</v>
      </c>
      <c r="AP257" s="26"/>
      <c r="AQ257" s="34"/>
      <c r="AR257" s="19">
        <f>IF(AR$82&gt;0,SQRT((AR252+AS254)^2+AR253^2),-SQRT((AR252+AQ254)^2+AR253^2))</f>
        <v>0</v>
      </c>
      <c r="AS257" s="26"/>
      <c r="AT257" s="34"/>
      <c r="AU257" s="19">
        <f>IF(AU$82&gt;0,SQRT((AU252+AV254)^2+AU253^2),-SQRT((AU252+AT254)^2+AU253^2))</f>
        <v>0</v>
      </c>
      <c r="AV257" s="26"/>
      <c r="AW257" s="34"/>
      <c r="AX257" s="19">
        <f>IF(AX$82&gt;0,SQRT((AX252+AY254)^2+AX253^2),-SQRT((AX252+AW254)^2+AX253^2))</f>
        <v>0</v>
      </c>
      <c r="AY257" s="26"/>
      <c r="AZ257" s="34"/>
      <c r="BA257" s="19">
        <f>IF(BA$82&gt;0,SQRT((BA252+BB254)^2+BA253^2),-SQRT((BA252+AZ254)^2+BA253^2))</f>
        <v>0</v>
      </c>
      <c r="BB257" s="26"/>
      <c r="BC257" s="34"/>
      <c r="BD257" s="19">
        <f>IF(BD$82&gt;0,SQRT((BD252+BE254)^2+BD253^2),-SQRT((BD252+BC254)^2+BD253^2))</f>
        <v>0</v>
      </c>
      <c r="BE257" s="26"/>
      <c r="BF257" s="34"/>
      <c r="BG257" s="19">
        <f>IF(BG$82&gt;0,SQRT((BG252+BH254)^2+BG253^2),-SQRT((BG252+BF254)^2+BG253^2))</f>
        <v>0</v>
      </c>
      <c r="BH257" s="26"/>
      <c r="BI257" s="34"/>
      <c r="BJ257" s="19">
        <f>IF(BJ$82&gt;0,SQRT((BJ252+BK254)^2+BJ253^2),-SQRT((BJ252+BI254)^2+BJ253^2))</f>
        <v>0</v>
      </c>
      <c r="BK257" s="26"/>
      <c r="BL257" s="34"/>
      <c r="BM257" s="19">
        <f>IF(BM$82&gt;0,SQRT((BM252+BN254)^2+BM253^2),-SQRT((BM252+BL254)^2+BM253^2))</f>
        <v>0</v>
      </c>
      <c r="BN257" s="26"/>
      <c r="BO257" s="34"/>
      <c r="BP257" s="19">
        <f>IF(BP$82&gt;0,SQRT((BP252+BQ254)^2+BP253^2),-SQRT((BP252+BO254)^2+BP253^2))</f>
        <v>0</v>
      </c>
      <c r="BQ257" s="26"/>
      <c r="BR257" s="34"/>
      <c r="BS257" s="19">
        <f>IF(BS$82&gt;0,SQRT((BS252+BT254)^2+BS253^2),-SQRT((BS252+BR254)^2+BS253^2))</f>
        <v>0</v>
      </c>
      <c r="BT257" s="26"/>
      <c r="BU257" s="34"/>
      <c r="BV257" s="19">
        <f>IF(BV$82&gt;0,SQRT((BV252+BW254)^2+BV253^2),-SQRT((BV252+BU254)^2+BV253^2))</f>
        <v>0</v>
      </c>
      <c r="BW257" s="26"/>
      <c r="BX257" s="34"/>
      <c r="BY257" s="19">
        <f>IF(BY$82&gt;0,SQRT((BY252+BZ254)^2+BY253^2),-SQRT((BY252+BX254)^2+BY253^2))</f>
        <v>0</v>
      </c>
      <c r="BZ257" s="26"/>
      <c r="CA257" s="34"/>
      <c r="CB257" s="19">
        <f>IF(CB$82&gt;0,SQRT((CB252+CC254)^2+CB253^2),-SQRT((CB252+CA254)^2+CB253^2))</f>
        <v>0</v>
      </c>
      <c r="CC257" s="26"/>
    </row>
    <row r="258" spans="1:81">
      <c r="A258" s="41" t="s">
        <v>226</v>
      </c>
      <c r="B258" s="6" t="str">
        <f>IF(D258="","",IF(ABS(H258)=Bemessung!$C$26,ABS(Daten!H255),IF(ABS(Daten!K258)=Bemessung!$C$26,ABS(Daten!K255),IF(ABS(Daten!N258)=Bemessung!$C$26,ABS(Daten!N255),IF(ABS(Daten!Q258)=Bemessung!$C$26,ABS(Daten!Q255),IF(ABS(Daten!T258)=Bemessung!$C$26,ABS(Daten!T255),IF(ABS(Daten!W258)=Bemessung!$C$26,ABS(Daten!W255),IF(ABS(Daten!Z258)=Bemessung!$C$26,ABS(Daten!Z255),IF(ABS(Daten!AC258)=Bemessung!$C$26,ABS(Daten!AC255),IF(ABS(Daten!AF258)=Bemessung!$C$26,ABS(Daten!AF255),IF(ABS(Daten!AI258)=Bemessung!$C$26,ABS(Daten!AI255),IF(ABS(Daten!AL258)=Bemessung!$C$26,ABS(Daten!AL255),IF(ABS(Daten!AO258)=Bemessung!$C$26,ABS(Daten!AO255),IF(ABS(Daten!AR258)=Bemessung!$C$26,ABS(Daten!AR255),IF(ABS(Daten!AU258)=Bemessung!$C$26,ABS(Daten!AU255),IF(ABS(Daten!AX258)=Bemessung!$C$26,ABS(Daten!AX255),IF(ABS(Daten!BA258)=Bemessung!$C$26,ABS(Daten!BA255),IF(ABS(Daten!BD258)=Bemessung!$C$26,ABS(Daten!BD255),IF(ABS(Daten!BG258)=Bemessung!$C$26,ABS(Daten!BG255),IF(ABS(Daten!BJ258)=Bemessung!$C$26,ABS(Daten!BJ255),IF(ABS(Daten!BM258)=Bemessung!$C$26,ABS(Daten!BM255),IF(ABS(Daten!BP258)=Bemessung!$C$26,ABS(Daten!BP255),IF(ABS(Daten!BS258)=Bemessung!$C$26,ABS(Daten!BS255),IF(ABS(Daten!BV258)=Bemessung!$C$26,ABS(Daten!BV255),IF(ABS(Daten!BY258)=Bemessung!$C$26,ABS(Daten!BY255),IF(ABS(Daten!CB258)=Bemessung!$C$26,ABS(Daten!CB255),""))))))))))))))))))))))))))</f>
        <v/>
      </c>
      <c r="C258" s="65" t="str">
        <f>IF(D258="","",IF(ABS(H258)=Bemessung!$C$26,1,IF(ABS(Daten!K258)=Bemessung!$C$26,2,IF(ABS(Daten!N258)=Bemessung!$C$26,3,IF(ABS(Daten!Q258)=Bemessung!$C$26,4,IF(ABS(Daten!T258)=Bemessung!$C$26,5,IF(ABS(Daten!W258)=Bemessung!$C$26,6,IF(ABS(Daten!Z258)=Bemessung!$C$26,7,IF(ABS(Daten!AC258)=Bemessung!$C$26,8,IF(ABS(Daten!AF258)=Bemessung!$C$26,9,IF(ABS(Daten!AI258)=Bemessung!$C$26,10,IF(ABS(Daten!AL258)=Bemessung!$C$26,11,IF(ABS(Daten!AO258)=Bemessung!$C$26,12,IF(ABS(Daten!AR258)=Bemessung!$C$26,13,IF(ABS(Daten!AU258)=Bemessung!$C$26,14,IF(ABS(Daten!AX258)=Bemessung!$C$26,15,IF(ABS(Daten!BA258)=Bemessung!$C$26,16,IF(ABS(Daten!BD258)=Bemessung!$C$26,17,IF(ABS(Daten!BG258)=Bemessung!$C$26,18,IF(ABS(Daten!BJ258)=Bemessung!$C$26,19,IF(ABS(Daten!BM258)=Bemessung!$C$26,20,IF(ABS(Daten!BP258)=Bemessung!$C$26,21,IF(ABS(Daten!BS258)=Bemessung!$C$26,22,IF(ABS(Daten!BV258)=Bemessung!$C$26,23,IF(ABS(Daten!BY258)=Bemessung!$C$26,24,IF(ABS(Daten!CB258)=Bemessung!$C$26,25,""))))))))))))))))))))))))))</f>
        <v/>
      </c>
      <c r="D258" s="58" t="str">
        <f>IF(OR(ABS(H258)=Bemessung!$C$26,ABS(K258)=Bemessung!$C$26,ABS(N258)=Bemessung!$C$26,ABS(Daten!Q258)=Bemessung!$C$26,ABS(Daten!T258)=Bemessung!$C$26,ABS(Daten!W258)=Bemessung!$C$26,ABS(Daten!Z258)=Bemessung!$C$26,ABS(Daten!AC258)=Bemessung!$C$26,ABS(Daten!AF258)=Bemessung!$C$26,ABS(Daten!AI258)=Bemessung!$C$26,ABS(Daten!AL258)=Bemessung!$C$26,ABS(Daten!AO258)=Bemessung!$C$26,ABS(Daten!AR258)=Bemessung!$C$26,ABS(Daten!AU258)=Bemessung!$C$26,ABS(Daten!AX258)=Bemessung!$C$26,ABS(Daten!BA258)=Bemessung!$C$26,ABS(Daten!BD258)=Bemessung!$C$26,ABS(Daten!BG258)=Bemessung!$C$26,ABS(Daten!BJ258)=Bemessung!$C$26,ABS(Daten!BM258)=Bemessung!$C$26,ABS(Daten!BP258)=Bemessung!$C$26,ABS(Daten!BS258)=Bemessung!$C$26,ABS(Daten!BV258)=Bemessung!$C$26,ABS(Daten!BY258)=Bemessung!$C$26,ABS(Daten!CB258)=Bemessung!$C$26),D251,"")</f>
        <v/>
      </c>
      <c r="E258" s="6"/>
      <c r="F258" s="57" t="s">
        <v>183</v>
      </c>
      <c r="G258" s="34"/>
      <c r="H258" s="19">
        <f>IF(H$82&gt;0,SQRT((H255+I254)^2+H256^2),-SQRT((H255+G254)^2+H256^2))</f>
        <v>0</v>
      </c>
      <c r="I258" s="26"/>
      <c r="J258" s="34"/>
      <c r="K258" s="19">
        <f>IF(K$82&gt;0,SQRT((K255+L254)^2+K256^2),-SQRT((K255+J254)^2+K256^2))</f>
        <v>0</v>
      </c>
      <c r="L258" s="26"/>
      <c r="M258" s="34"/>
      <c r="N258" s="19">
        <f>IF(N$82&gt;0,SQRT((N255+O254)^2+N256^2),-SQRT((N255+M254)^2+N256^2))</f>
        <v>0</v>
      </c>
      <c r="O258" s="26"/>
      <c r="P258" s="34"/>
      <c r="Q258" s="19">
        <f>IF(Q$82&gt;0,SQRT((Q255+R254)^2+Q256^2),-SQRT((Q255+P254)^2+Q256^2))</f>
        <v>0</v>
      </c>
      <c r="R258" s="26"/>
      <c r="S258" s="34"/>
      <c r="T258" s="19">
        <f>IF(T$82&gt;0,SQRT((T255+U254)^2+T256^2),-SQRT((T255+S254)^2+T256^2))</f>
        <v>0</v>
      </c>
      <c r="U258" s="26"/>
      <c r="V258" s="34"/>
      <c r="W258" s="19">
        <f>IF(W$82&gt;0,SQRT((W255+X254)^2+W256^2),-SQRT((W255+V254)^2+W256^2))</f>
        <v>0</v>
      </c>
      <c r="X258" s="26"/>
      <c r="Y258" s="34"/>
      <c r="Z258" s="19">
        <f>IF(Z$82&gt;0,SQRT((Z255+AA254)^2+Z256^2),-SQRT((Z255+Y254)^2+Z256^2))</f>
        <v>0</v>
      </c>
      <c r="AA258" s="26"/>
      <c r="AB258" s="34"/>
      <c r="AC258" s="19">
        <f>IF(AC$82&gt;0,SQRT((AC255+AD254)^2+AC256^2),-SQRT((AC255+AB254)^2+AC256^2))</f>
        <v>0</v>
      </c>
      <c r="AD258" s="26"/>
      <c r="AE258" s="34"/>
      <c r="AF258" s="19">
        <f>IF(AF$82&gt;0,SQRT((AF255+AG254)^2+AF256^2),-SQRT((AF255+AE254)^2+AF256^2))</f>
        <v>0</v>
      </c>
      <c r="AG258" s="26"/>
      <c r="AH258" s="34"/>
      <c r="AI258" s="19">
        <f>IF(AI$82&gt;0,SQRT((AI255+AJ254)^2+AI256^2),-SQRT((AI255+AH254)^2+AI256^2))</f>
        <v>0</v>
      </c>
      <c r="AJ258" s="26"/>
      <c r="AK258" s="34"/>
      <c r="AL258" s="19">
        <f>IF(AL$82&gt;0,SQRT((AL255+AM254)^2+AL256^2),-SQRT((AL255+AK254)^2+AL256^2))</f>
        <v>0</v>
      </c>
      <c r="AM258" s="26"/>
      <c r="AN258" s="34"/>
      <c r="AO258" s="19">
        <f>IF(AO$82&gt;0,SQRT((AO255+AP254)^2+AO256^2),-SQRT((AO255+AN254)^2+AO256^2))</f>
        <v>0</v>
      </c>
      <c r="AP258" s="26"/>
      <c r="AQ258" s="34"/>
      <c r="AR258" s="19">
        <f>IF(AR$82&gt;0,SQRT((AR255+AS254)^2+AR256^2),-SQRT((AR255+AQ254)^2+AR256^2))</f>
        <v>0</v>
      </c>
      <c r="AS258" s="26"/>
      <c r="AT258" s="34"/>
      <c r="AU258" s="19">
        <f>IF(AU$82&gt;0,SQRT((AU255+AV254)^2+AU256^2),-SQRT((AU255+AT254)^2+AU256^2))</f>
        <v>0</v>
      </c>
      <c r="AV258" s="26"/>
      <c r="AW258" s="34"/>
      <c r="AX258" s="19">
        <f>IF(AX$82&gt;0,SQRT((AX255+AY254)^2+AX256^2),-SQRT((AX255+AW254)^2+AX256^2))</f>
        <v>0</v>
      </c>
      <c r="AY258" s="26"/>
      <c r="AZ258" s="34"/>
      <c r="BA258" s="19">
        <f>IF(BA$82&gt;0,SQRT((BA255+BB254)^2+BA256^2),-SQRT((BA255+AZ254)^2+BA256^2))</f>
        <v>0</v>
      </c>
      <c r="BB258" s="26"/>
      <c r="BC258" s="34"/>
      <c r="BD258" s="19">
        <f>IF(BD$82&gt;0,SQRT((BD255+BE254)^2+BD256^2),-SQRT((BD255+BC254)^2+BD256^2))</f>
        <v>0</v>
      </c>
      <c r="BE258" s="26"/>
      <c r="BF258" s="34"/>
      <c r="BG258" s="19">
        <f>IF(BG$82&gt;0,SQRT((BG255+BH254)^2+BG256^2),-SQRT((BG255+BF254)^2+BG256^2))</f>
        <v>0</v>
      </c>
      <c r="BH258" s="26"/>
      <c r="BI258" s="34"/>
      <c r="BJ258" s="19">
        <f>IF(BJ$82&gt;0,SQRT((BJ255+BK254)^2+BJ256^2),-SQRT((BJ255+BI254)^2+BJ256^2))</f>
        <v>0</v>
      </c>
      <c r="BK258" s="26"/>
      <c r="BL258" s="34"/>
      <c r="BM258" s="19">
        <f>IF(BM$82&gt;0,SQRT((BM255+BN254)^2+BM256^2),-SQRT((BM255+BL254)^2+BM256^2))</f>
        <v>0</v>
      </c>
      <c r="BN258" s="26"/>
      <c r="BO258" s="34"/>
      <c r="BP258" s="19">
        <f>IF(BP$82&gt;0,SQRT((BP255+BQ254)^2+BP256^2),-SQRT((BP255+BO254)^2+BP256^2))</f>
        <v>0</v>
      </c>
      <c r="BQ258" s="26"/>
      <c r="BR258" s="34"/>
      <c r="BS258" s="19">
        <f>IF(BS$82&gt;0,SQRT((BS255+BT254)^2+BS256^2),-SQRT((BS255+BR254)^2+BS256^2))</f>
        <v>0</v>
      </c>
      <c r="BT258" s="26"/>
      <c r="BU258" s="34"/>
      <c r="BV258" s="19">
        <f>IF(BV$82&gt;0,SQRT((BV255+BW254)^2+BV256^2),-SQRT((BV255+BU254)^2+BV256^2))</f>
        <v>0</v>
      </c>
      <c r="BW258" s="26"/>
      <c r="BX258" s="34"/>
      <c r="BY258" s="19">
        <f>IF(BY$82&gt;0,SQRT((BY255+BZ254)^2+BY256^2),-SQRT((BY255+BX254)^2+BY256^2))</f>
        <v>0</v>
      </c>
      <c r="BZ258" s="26"/>
      <c r="CA258" s="34"/>
      <c r="CB258" s="19">
        <f>IF(CB$82&gt;0,SQRT((CB255+CC254)^2+CB256^2),-SQRT((CB255+CA254)^2+CB256^2))</f>
        <v>0</v>
      </c>
      <c r="CC258" s="26"/>
    </row>
    <row r="259" spans="1:81">
      <c r="A259" s="41" t="s">
        <v>227</v>
      </c>
      <c r="B259" s="6" t="str">
        <f>IF(D258="","",IF(ABS(H258)=Bemessung!$C$26,ABS(Daten!H254),IF(ABS(Daten!K258)=Bemessung!$C$26,ABS(Daten!K254),IF(ABS(Daten!N258)=Bemessung!$C$26,ABS(Daten!N254),IF(ABS(Daten!Q258)=Bemessung!$C$26,ABS(Daten!Q254),IF(ABS(Daten!T258)=Bemessung!$C$26,ABS(Daten!T254),IF(ABS(Daten!W258)=Bemessung!$C$26,ABS(Daten!W254),IF(ABS(Daten!Z258)=Bemessung!$C$26,ABS(Daten!Z254),IF(ABS(Daten!AC258)=Bemessung!$C$26,ABS(Daten!AC254),IF(ABS(Daten!AF258)=Bemessung!$C$26,ABS(Daten!AF254),IF(ABS(Daten!AI258)=Bemessung!$C$26,ABS(Daten!AI254),IF(ABS(Daten!AL258)=Bemessung!$C$26,ABS(Daten!AL254),IF(ABS(Daten!AO258)=Bemessung!$C$26,ABS(Daten!AO254),IF(ABS(Daten!AR258)=Bemessung!$C$26,ABS(Daten!AR254),IF(ABS(Daten!AU258)=Bemessung!$C$26,ABS(Daten!AU254),IF(ABS(Daten!AX258)=Bemessung!$C$26,ABS(Daten!AX254),IF(ABS(Daten!BA258)=Bemessung!$C$26,ABS(Daten!BA254),IF(ABS(Daten!BD258)=Bemessung!$C$26,ABS(Daten!BD254),IF(ABS(Daten!BG258)=Bemessung!$C$26,ABS(Daten!BG254),IF(ABS(Daten!BJ258)=Bemessung!$C$26,ABS(Daten!BJ254),IF(ABS(Daten!BM258)=Bemessung!$C$26,ABS(Daten!BM254),IF(ABS(Daten!BP258)=Bemessung!$C$26,ABS(Daten!BP254),IF(ABS(Daten!BS258)=Bemessung!$C$26,ABS(Daten!BS254),IF(ABS(Daten!BV258)=Bemessung!$C$26,ABS(Daten!BV254),IF(ABS(Daten!BY258)=Bemessung!$C$26,ABS(Daten!BY254),IF(ABS(Daten!CB258)=Bemessung!$C$26,ABS(Daten!CB254),""))))))))))))))))))))))))))</f>
        <v/>
      </c>
      <c r="C259" s="28"/>
      <c r="E259" s="3"/>
      <c r="F259" s="58" t="s">
        <v>102</v>
      </c>
      <c r="G259" s="59"/>
      <c r="H259" s="60">
        <f>IF(H$82&gt;0,MAX(H257:H258),MIN(H257:H258))</f>
        <v>0</v>
      </c>
      <c r="I259" s="61"/>
      <c r="J259" s="59"/>
      <c r="K259" s="60">
        <f>IF(K$82&gt;0,MAX(K257:K258),MIN(K257:K258))</f>
        <v>0</v>
      </c>
      <c r="L259" s="61"/>
      <c r="M259" s="59"/>
      <c r="N259" s="60">
        <f>IF(N$82&gt;0,MAX(N257:N258),MIN(N257:N258))</f>
        <v>0</v>
      </c>
      <c r="O259" s="61"/>
      <c r="P259" s="59"/>
      <c r="Q259" s="60">
        <f>IF(Q$82&gt;0,MAX(Q257:Q258),MIN(Q257:Q258))</f>
        <v>0</v>
      </c>
      <c r="R259" s="61"/>
      <c r="S259" s="59"/>
      <c r="T259" s="60">
        <f>IF(T$82&gt;0,MAX(T257:T258),MIN(T257:T258))</f>
        <v>0</v>
      </c>
      <c r="U259" s="61"/>
      <c r="V259" s="59"/>
      <c r="W259" s="60">
        <f>IF(W$82&gt;0,MAX(W257:W258),MIN(W257:W258))</f>
        <v>0</v>
      </c>
      <c r="X259" s="61"/>
      <c r="Y259" s="59"/>
      <c r="Z259" s="60">
        <f>IF(Z$82&gt;0,MAX(Z257:Z258),MIN(Z257:Z258))</f>
        <v>0</v>
      </c>
      <c r="AA259" s="61"/>
      <c r="AB259" s="59"/>
      <c r="AC259" s="60">
        <f>IF(AC$82&gt;0,MAX(AC257:AC258),MIN(AC257:AC258))</f>
        <v>0</v>
      </c>
      <c r="AD259" s="61"/>
      <c r="AE259" s="59"/>
      <c r="AF259" s="60">
        <f>IF(AF$82&gt;0,MAX(AF257:AF258),MIN(AF257:AF258))</f>
        <v>0</v>
      </c>
      <c r="AG259" s="61"/>
      <c r="AH259" s="59"/>
      <c r="AI259" s="60">
        <f>IF(AI$82&gt;0,MAX(AI257:AI258),MIN(AI257:AI258))</f>
        <v>0</v>
      </c>
      <c r="AJ259" s="61"/>
      <c r="AK259" s="59"/>
      <c r="AL259" s="60">
        <f>IF(AL$82&gt;0,MAX(AL257:AL258),MIN(AL257:AL258))</f>
        <v>0</v>
      </c>
      <c r="AM259" s="61"/>
      <c r="AN259" s="59"/>
      <c r="AO259" s="60">
        <f>IF(AO$82&gt;0,MAX(AO257:AO258),MIN(AO257:AO258))</f>
        <v>0</v>
      </c>
      <c r="AP259" s="61"/>
      <c r="AQ259" s="59"/>
      <c r="AR259" s="60">
        <f>IF(AR$82&gt;0,MAX(AR257:AR258),MIN(AR257:AR258))</f>
        <v>0</v>
      </c>
      <c r="AS259" s="61"/>
      <c r="AT259" s="59"/>
      <c r="AU259" s="60">
        <f>IF(AU$82&gt;0,MAX(AU257:AU258),MIN(AU257:AU258))</f>
        <v>0</v>
      </c>
      <c r="AV259" s="61"/>
      <c r="AW259" s="59"/>
      <c r="AX259" s="60">
        <f>IF(AX$82&gt;0,MAX(AX257:AX258),MIN(AX257:AX258))</f>
        <v>0</v>
      </c>
      <c r="AY259" s="61"/>
      <c r="AZ259" s="59"/>
      <c r="BA259" s="60">
        <f>IF(BA$82&gt;0,MAX(BA257:BA258),MIN(BA257:BA258))</f>
        <v>0</v>
      </c>
      <c r="BB259" s="61"/>
      <c r="BC259" s="59"/>
      <c r="BD259" s="60">
        <f>IF(BD$82&gt;0,MAX(BD257:BD258),MIN(BD257:BD258))</f>
        <v>0</v>
      </c>
      <c r="BE259" s="61"/>
      <c r="BF259" s="59"/>
      <c r="BG259" s="60">
        <f>IF(BG$82&gt;0,MAX(BG257:BG258),MIN(BG257:BG258))</f>
        <v>0</v>
      </c>
      <c r="BH259" s="61"/>
      <c r="BI259" s="59"/>
      <c r="BJ259" s="60">
        <f>IF(BJ$82&gt;0,MAX(BJ257:BJ258),MIN(BJ257:BJ258))</f>
        <v>0</v>
      </c>
      <c r="BK259" s="61"/>
      <c r="BL259" s="59"/>
      <c r="BM259" s="60">
        <f>IF(BM$82&gt;0,MAX(BM257:BM258),MIN(BM257:BM258))</f>
        <v>0</v>
      </c>
      <c r="BN259" s="61"/>
      <c r="BO259" s="59"/>
      <c r="BP259" s="60">
        <f>IF(BP$82&gt;0,MAX(BP257:BP258),MIN(BP257:BP258))</f>
        <v>0</v>
      </c>
      <c r="BQ259" s="61"/>
      <c r="BR259" s="59"/>
      <c r="BS259" s="60">
        <f>IF(BS$82&gt;0,MAX(BS257:BS258),MIN(BS257:BS258))</f>
        <v>0</v>
      </c>
      <c r="BT259" s="61"/>
      <c r="BU259" s="59"/>
      <c r="BV259" s="60">
        <f>IF(BV$82&gt;0,MAX(BV257:BV258),MIN(BV257:BV258))</f>
        <v>0</v>
      </c>
      <c r="BW259" s="61"/>
      <c r="BX259" s="59"/>
      <c r="BY259" s="60">
        <f>IF(BY$82&gt;0,MAX(BY257:BY258),MIN(BY257:BY258))</f>
        <v>0</v>
      </c>
      <c r="BZ259" s="61"/>
      <c r="CA259" s="59"/>
      <c r="CB259" s="60">
        <f>IF(CB$82&gt;0,MAX(CB257:CB258),MIN(CB257:CB258))</f>
        <v>0</v>
      </c>
      <c r="CC259" s="61"/>
    </row>
    <row r="260" spans="1:81">
      <c r="A260" s="34" t="s">
        <v>228</v>
      </c>
      <c r="B260" s="19" t="str">
        <f>IF(D258="","",IF(ABS(H258)=Bemessung!$C$26,ABS(Daten!H256),IF(ABS(Daten!K258)=Bemessung!$C$26,ABS(Daten!K256),IF(ABS(Daten!N258)=Bemessung!$C$26,ABS(Daten!N256),IF(ABS(Daten!Q258)=Bemessung!$C$26,ABS(Daten!Q256),IF(ABS(Daten!T258)=Bemessung!$C$26,ABS(Daten!T256),IF(ABS(Daten!W258)=Bemessung!$C$26,ABS(Daten!W256),IF(ABS(Daten!Z258)=Bemessung!$C$26,ABS(Daten!Z256),IF(ABS(Daten!AC258)=Bemessung!$C$26,ABS(Daten!AC256),IF(ABS(Daten!AF258)=Bemessung!$C$26,ABS(Daten!AF256),IF(ABS(Daten!AI258)=Bemessung!$C$26,ABS(Daten!AI256),IF(ABS(Daten!AL258)=Bemessung!$C$26,ABS(Daten!AL256),IF(ABS(Daten!AO258)=Bemessung!$C$26,ABS(Daten!AO256),IF(ABS(Daten!AR258)=Bemessung!$C$26,ABS(Daten!AR256),IF(ABS(Daten!AU258)=Bemessung!$C$26,ABS(Daten!AU256),IF(ABS(Daten!AX258)=Bemessung!$C$26,ABS(Daten!AX256),IF(ABS(Daten!BA258)=Bemessung!$C$26,ABS(Daten!BA256),IF(ABS(Daten!BD258)=Bemessung!$C$26,ABS(Daten!BD256),IF(ABS(Daten!BG258)=Bemessung!$C$26,ABS(Daten!BG256),IF(ABS(Daten!BJ258)=Bemessung!$C$26,ABS(Daten!BJ256),IF(ABS(Daten!BM258)=Bemessung!$C$26,ABS(Daten!BM256),IF(ABS(Daten!BP258)=Bemessung!$C$26,ABS(Daten!BP256),IF(ABS(Daten!BS258)=Bemessung!$C$26,ABS(Daten!BS256),IF(ABS(Daten!BV258)=Bemessung!$C$26,ABS(Daten!BV256),IF(ABS(Daten!BY258)=Bemessung!$C$26,ABS(Daten!BY256),IF(ABS(Daten!CB258)=Bemessung!$C$26,ABS(Daten!CB256),""))))))))))))))))))))))))))</f>
        <v/>
      </c>
      <c r="C260" s="53"/>
      <c r="E260" s="3"/>
      <c r="F260" s="3"/>
      <c r="G260" s="3"/>
      <c r="H260" s="3"/>
      <c r="I260" s="3"/>
      <c r="J260" s="3"/>
      <c r="K260" s="3"/>
      <c r="L260" s="3"/>
      <c r="M260" s="3"/>
      <c r="P260" s="3"/>
      <c r="AP260" s="3"/>
      <c r="AQ260" s="3"/>
      <c r="AR260" s="3"/>
      <c r="AS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</row>
    <row r="261" spans="1:81">
      <c r="E261" s="3"/>
      <c r="F261" s="3" t="s">
        <v>99</v>
      </c>
      <c r="G261" s="3"/>
      <c r="H261" s="6">
        <f>IF($E263=0,0,IF(H$80=0,0,H251))</f>
        <v>0</v>
      </c>
      <c r="I261" s="97">
        <f>IF(H$80=0,0,IF(OR($E263&gt;H_T-LBh_o,$E263&lt;=LBH_u),0,Daten!H261))</f>
        <v>0</v>
      </c>
      <c r="J261" s="3"/>
      <c r="K261" s="6">
        <f>IF($E263=0,0,IF(K$80=0,0,K251))</f>
        <v>0</v>
      </c>
      <c r="L261" s="97">
        <f>IF(K$80=0,0,IF(OR($E263&gt;H_T-LBh_o,$E263&lt;=LBH_u),0,Daten!K261))</f>
        <v>0</v>
      </c>
      <c r="M261" s="3"/>
      <c r="N261" s="6">
        <f>IF($E263=0,0,IF(N$80=0,0,N251))</f>
        <v>0</v>
      </c>
      <c r="O261" s="97">
        <f>IF(N$80=0,0,IF(OR($E263&gt;H_T-LBh_o,$E263&lt;=LBH_u),0,Daten!N261))</f>
        <v>0</v>
      </c>
      <c r="P261" s="3"/>
      <c r="Q261" s="6">
        <f>IF($E263=0,0,IF(Q$80=0,0,Q251))</f>
        <v>0</v>
      </c>
      <c r="R261" s="97">
        <f>IF(Q$80=0,0,IF(OR($E263&gt;H_T-LBh_o,$E263&lt;=LBH_u),0,Daten!Q261))</f>
        <v>0</v>
      </c>
      <c r="T261" s="6">
        <f>IF($E263=0,0,IF(T$80=0,0,T251))</f>
        <v>0</v>
      </c>
      <c r="U261" s="97">
        <f>IF(T$80=0,0,IF(OR($E263&gt;H_T-LBh_o,$E263&lt;=LBH_u),0,Daten!T261))</f>
        <v>0</v>
      </c>
      <c r="W261" s="6">
        <f>IF($E263=0,0,IF(W$80=0,0,W251))</f>
        <v>0</v>
      </c>
      <c r="X261" s="97">
        <f>IF(W$80=0,0,IF(OR($E263&gt;H_T-LBh_o,$E263&lt;=LBH_u),0,Daten!W261))</f>
        <v>0</v>
      </c>
      <c r="Z261" s="6">
        <f>IF($E263=0,0,IF(Z$80=0,0,Z251))</f>
        <v>0</v>
      </c>
      <c r="AA261" s="97">
        <f>IF(Z$80=0,0,IF(OR($E263&gt;H_T-LBh_o,$E263&lt;=LBH_u),0,Daten!Z261))</f>
        <v>0</v>
      </c>
      <c r="AC261" s="6">
        <f>IF($E263=0,0,IF(AC$80=0,0,AC251))</f>
        <v>0</v>
      </c>
      <c r="AD261" s="97">
        <f>IF(AC$80=0,0,IF(OR($E263&gt;H_T-LBh_o,$E263&lt;=LBH_u),0,Daten!AC261))</f>
        <v>0</v>
      </c>
      <c r="AF261" s="6">
        <f>IF($E263=0,0,IF(AF$80=0,0,AF251))</f>
        <v>0</v>
      </c>
      <c r="AG261" s="97">
        <f>IF(AF$80=0,0,IF(OR($E263&gt;H_T-LBh_o,$E263&lt;=LBH_u),0,Daten!AF261))</f>
        <v>0</v>
      </c>
      <c r="AI261" s="6">
        <f>IF($E263=0,0,IF(AI$80=0,0,AI251))</f>
        <v>0</v>
      </c>
      <c r="AJ261" s="97">
        <f>IF(AI$80=0,0,IF(OR($E263&gt;H_T-LBh_o,$E263&lt;=LBH_u),0,Daten!AI261))</f>
        <v>0</v>
      </c>
      <c r="AL261" s="6">
        <f>IF($E263=0,0,IF(AL$80=0,0,AL251))</f>
        <v>0</v>
      </c>
      <c r="AM261" s="97">
        <f>IF(AL$80=0,0,IF(OR($E263&gt;H_T-LBh_o,$E263&lt;=LBH_u),0,Daten!AL261))</f>
        <v>0</v>
      </c>
      <c r="AO261" s="6">
        <f>IF($E263=0,0,IF(AO$80=0,0,AO251))</f>
        <v>0</v>
      </c>
      <c r="AP261" s="97">
        <f>IF(AO$80=0,0,IF(OR($E263&gt;H_T-LBh_o,$E263&lt;=LBH_u),0,Daten!AO261))</f>
        <v>0</v>
      </c>
      <c r="AQ261" s="3"/>
      <c r="AR261" s="6">
        <f>IF($E263=0,0,IF(AR$80=0,0,AR251))</f>
        <v>0</v>
      </c>
      <c r="AS261" s="97">
        <f>IF(AR$80=0,0,IF(OR($E263&gt;H_T-LBh_o,$E263&lt;=LBH_u),0,Daten!AR261))</f>
        <v>0</v>
      </c>
      <c r="AU261" s="6">
        <f>IF($E263=0,0,IF(AU$80=0,0,AU251))</f>
        <v>0</v>
      </c>
      <c r="AV261" s="97">
        <f>IF(AU$80=0,0,IF(OR($E263&gt;H_T-LBh_o,$E263&lt;=LBH_u),0,Daten!AU261))</f>
        <v>0</v>
      </c>
      <c r="AW261" s="3"/>
      <c r="AX261" s="6">
        <f>IF($E263=0,0,IF(AX$80=0,0,AX251))</f>
        <v>0</v>
      </c>
      <c r="AY261" s="97">
        <f>IF(AX$80=0,0,IF(OR($E263&gt;H_T-LBh_o,$E263&lt;=LBH_u),0,Daten!AX261))</f>
        <v>0</v>
      </c>
      <c r="AZ261" s="3"/>
      <c r="BA261" s="6">
        <f>IF($E263=0,0,IF(BA$80=0,0,BA251))</f>
        <v>0</v>
      </c>
      <c r="BB261" s="97">
        <f>IF(BA$80=0,0,IF(OR($E263&gt;H_T-LBh_o,$E263&lt;=LBH_u),0,Daten!BA261))</f>
        <v>0</v>
      </c>
      <c r="BC261" s="3"/>
      <c r="BD261" s="6">
        <f>IF($E263=0,0,IF(BD$80=0,0,BD251))</f>
        <v>0</v>
      </c>
      <c r="BE261" s="97">
        <f>IF(BD$80=0,0,IF(OR($E263&gt;H_T-LBh_o,$E263&lt;=LBH_u),0,Daten!BD261))</f>
        <v>0</v>
      </c>
      <c r="BF261" s="3"/>
      <c r="BG261" s="6">
        <f>IF($E263=0,0,IF(BG$80=0,0,BG251))</f>
        <v>0</v>
      </c>
      <c r="BH261" s="97">
        <f>IF(BG$80=0,0,IF(OR($E263&gt;H_T-LBh_o,$E263&lt;=LBH_u),0,Daten!BG261))</f>
        <v>0</v>
      </c>
      <c r="BI261" s="3"/>
      <c r="BJ261" s="6">
        <f>IF($E263=0,0,IF(BJ$80=0,0,BJ251))</f>
        <v>0</v>
      </c>
      <c r="BK261" s="97">
        <f>IF(BJ$80=0,0,IF(OR($E263&gt;H_T-LBh_o,$E263&lt;=LBH_u),0,Daten!BJ261))</f>
        <v>0</v>
      </c>
      <c r="BL261" s="3"/>
      <c r="BM261" s="6">
        <f>IF($E263=0,0,IF(BM$80=0,0,BM251))</f>
        <v>0</v>
      </c>
      <c r="BN261" s="97">
        <f>IF(BM$80=0,0,IF(OR($E263&gt;H_T-LBh_o,$E263&lt;=LBH_u),0,Daten!BM261))</f>
        <v>0</v>
      </c>
      <c r="BO261" s="3"/>
      <c r="BP261" s="6">
        <f>IF($E263=0,0,IF(BP$80=0,0,BP251))</f>
        <v>0</v>
      </c>
      <c r="BQ261" s="97">
        <f>IF(BP$80=0,0,IF(OR($E263&gt;H_T-LBh_o,$E263&lt;=LBH_u),0,Daten!BP261))</f>
        <v>0</v>
      </c>
      <c r="BR261" s="3"/>
      <c r="BS261" s="6">
        <f>IF($E263=0,0,IF(BS$80=0,0,BS251))</f>
        <v>0</v>
      </c>
      <c r="BT261" s="97">
        <f>IF(BS$80=0,0,IF(OR($E263&gt;H_T-LBh_o,$E263&lt;=LBH_u),0,Daten!BS261))</f>
        <v>0</v>
      </c>
      <c r="BU261" s="3"/>
      <c r="BV261" s="6">
        <f>IF($E263=0,0,IF(BV$80=0,0,BV251))</f>
        <v>0</v>
      </c>
      <c r="BW261" s="97">
        <f>IF(BV$80=0,0,IF(OR($E263&gt;H_T-LBh_o,$E263&lt;=LBH_u),0,Daten!BV261))</f>
        <v>0</v>
      </c>
      <c r="BX261" s="3"/>
      <c r="BY261" s="6">
        <f>IF($E263=0,0,IF(BY$80=0,0,BY251))</f>
        <v>0</v>
      </c>
      <c r="BZ261" s="97">
        <f>IF(BY$80=0,0,IF(OR($E263&gt;H_T-LBh_o,$E263&lt;=LBH_u),0,Daten!BY261))</f>
        <v>0</v>
      </c>
      <c r="CA261" s="3"/>
      <c r="CB261" s="6">
        <f>IF($E263=0,0,IF(CB$80=0,0,CB251))</f>
        <v>0</v>
      </c>
      <c r="CC261" s="97">
        <f>IF(CB$80=0,0,IF(OR($E263&gt;H_T-LBh_o,$E263&lt;=LBH_u),0,Daten!CB261))</f>
        <v>0</v>
      </c>
    </row>
    <row r="262" spans="1:81">
      <c r="A262" s="46" t="str">
        <f>IF(D268=D262,H263,IF(D269=D262,H266,""))</f>
        <v/>
      </c>
      <c r="B262" s="92" t="str">
        <f>IF(AND(D268="",D269=""),"",D262)</f>
        <v/>
      </c>
      <c r="C262" s="92" t="str">
        <f>IF(AND(D268="",D269=""),"",IF(D268=D262,"oben","unten"))</f>
        <v/>
      </c>
      <c r="D262" s="3">
        <v>17</v>
      </c>
      <c r="F262" s="3" t="s">
        <v>100</v>
      </c>
      <c r="G262" s="3"/>
      <c r="H262" s="6">
        <f>IF(H$80=0,0,H261-qd*($E263-$E265)/H_T)</f>
        <v>0</v>
      </c>
      <c r="I262" s="97">
        <f>IF(H$80=0,0,IF(OR($E265&gt;=H_T-LBh_o,$E265&lt;LBH_u),0,Daten!H262))</f>
        <v>0</v>
      </c>
      <c r="J262" s="3"/>
      <c r="K262" s="6">
        <f>IF(K$80=0,0,K261-qd*($E263-$E265)/H_T)</f>
        <v>0</v>
      </c>
      <c r="L262" s="97">
        <f>IF(K$80=0,0,IF(OR($E265&gt;=H_T-LBh_o,$E265&lt;LBH_u),0,Daten!K262))</f>
        <v>0</v>
      </c>
      <c r="M262" s="3"/>
      <c r="N262" s="6">
        <f>IF(N$80=0,0,N261-qd*($E263-$E265)/H_T)</f>
        <v>0</v>
      </c>
      <c r="O262" s="97">
        <f>IF(N$80=0,0,IF(OR($E265&gt;=H_T-LBh_o,$E265&lt;LBH_u),0,Daten!N262))</f>
        <v>0</v>
      </c>
      <c r="P262" s="3"/>
      <c r="Q262" s="6">
        <f>IF(Q$80=0,0,Q261-qd*($E263-$E265)/H_T)</f>
        <v>0</v>
      </c>
      <c r="R262" s="97">
        <f>IF(Q$80=0,0,IF(OR($E265&gt;=H_T-LBh_o,$E265&lt;LBH_u),0,Daten!Q262))</f>
        <v>0</v>
      </c>
      <c r="T262" s="6">
        <f>IF(T$80=0,0,T261-qd*($E263-$E265)/H_T)</f>
        <v>0</v>
      </c>
      <c r="U262" s="97">
        <f>IF(T$80=0,0,IF(OR($E265&gt;=H_T-LBh_o,$E265&lt;LBH_u),0,Daten!T262))</f>
        <v>0</v>
      </c>
      <c r="W262" s="6">
        <f>IF(W$80=0,0,W261-qd*($E263-$E265)/H_T)</f>
        <v>0</v>
      </c>
      <c r="X262" s="97">
        <f>IF(W$80=0,0,IF(OR($E265&gt;=H_T-LBh_o,$E265&lt;LBH_u),0,Daten!W262))</f>
        <v>0</v>
      </c>
      <c r="Z262" s="6">
        <f>IF(Z$80=0,0,Z261-qd*($E263-$E265)/H_T)</f>
        <v>0</v>
      </c>
      <c r="AA262" s="97">
        <f>IF(Z$80=0,0,IF(OR($E265&gt;=H_T-LBh_o,$E265&lt;LBH_u),0,Daten!Z262))</f>
        <v>0</v>
      </c>
      <c r="AC262" s="6">
        <f>IF(AC$80=0,0,AC261-qd*($E263-$E265)/H_T)</f>
        <v>0</v>
      </c>
      <c r="AD262" s="97">
        <f>IF(AC$80=0,0,IF(OR($E265&gt;=H_T-LBh_o,$E265&lt;LBH_u),0,Daten!AC262))</f>
        <v>0</v>
      </c>
      <c r="AF262" s="6">
        <f>IF(AF$80=0,0,AF261-qd*($E263-$E265)/H_T)</f>
        <v>0</v>
      </c>
      <c r="AG262" s="97">
        <f>IF(AF$80=0,0,IF(OR($E265&gt;=H_T-LBh_o,$E265&lt;LBH_u),0,Daten!AF262))</f>
        <v>0</v>
      </c>
      <c r="AI262" s="6">
        <f>IF(AI$80=0,0,AI261-qd*($E263-$E265)/H_T)</f>
        <v>0</v>
      </c>
      <c r="AJ262" s="97">
        <f>IF(AI$80=0,0,IF(OR($E265&gt;=H_T-LBh_o,$E265&lt;LBH_u),0,Daten!AI262))</f>
        <v>0</v>
      </c>
      <c r="AL262" s="6">
        <f>IF(AL$80=0,0,AL261-qd*($E263-$E265)/H_T)</f>
        <v>0</v>
      </c>
      <c r="AM262" s="97">
        <f>IF(AL$80=0,0,IF(OR($E265&gt;=H_T-LBh_o,$E265&lt;LBH_u),0,Daten!AL262))</f>
        <v>0</v>
      </c>
      <c r="AO262" s="6">
        <f>IF(AO$80=0,0,AO261-qd*($E263-$E265)/H_T)</f>
        <v>0</v>
      </c>
      <c r="AP262" s="97">
        <f>IF(AO$80=0,0,IF(OR($E265&gt;=H_T-LBh_o,$E265&lt;LBH_u),0,Daten!AO262))</f>
        <v>0</v>
      </c>
      <c r="AQ262" s="3"/>
      <c r="AR262" s="6">
        <f>IF(AR$80=0,0,AR261-qd*($E263-$E265)/H_T)</f>
        <v>0</v>
      </c>
      <c r="AS262" s="97">
        <f>IF(AR$80=0,0,IF(OR($E265&gt;=H_T-LBh_o,$E265&lt;LBH_u),0,Daten!AR262))</f>
        <v>0</v>
      </c>
      <c r="AU262" s="6">
        <f>IF(AU$80=0,0,AU261-qd*($E263-$E265)/H_T)</f>
        <v>0</v>
      </c>
      <c r="AV262" s="97">
        <f>IF(AU$80=0,0,IF(OR($E265&gt;=H_T-LBh_o,$E265&lt;LBH_u),0,Daten!AU262))</f>
        <v>0</v>
      </c>
      <c r="AW262" s="3"/>
      <c r="AX262" s="6">
        <f>IF(AX$80=0,0,AX261-qd*($E263-$E265)/H_T)</f>
        <v>0</v>
      </c>
      <c r="AY262" s="97">
        <f>IF(AX$80=0,0,IF(OR($E265&gt;=H_T-LBh_o,$E265&lt;LBH_u),0,Daten!AX262))</f>
        <v>0</v>
      </c>
      <c r="AZ262" s="3"/>
      <c r="BA262" s="6">
        <f>IF(BA$80=0,0,BA261-qd*($E263-$E265)/H_T)</f>
        <v>0</v>
      </c>
      <c r="BB262" s="97">
        <f>IF(BA$80=0,0,IF(OR($E265&gt;=H_T-LBh_o,$E265&lt;LBH_u),0,Daten!BA262))</f>
        <v>0</v>
      </c>
      <c r="BC262" s="3"/>
      <c r="BD262" s="6">
        <f>IF(BD$80=0,0,BD261-qd*($E263-$E265)/H_T)</f>
        <v>0</v>
      </c>
      <c r="BE262" s="97">
        <f>IF(BD$80=0,0,IF(OR($E265&gt;=H_T-LBh_o,$E265&lt;LBH_u),0,Daten!BD262))</f>
        <v>0</v>
      </c>
      <c r="BF262" s="3"/>
      <c r="BG262" s="6">
        <f>IF(BG$80=0,0,BG261-qd*($E263-$E265)/H_T)</f>
        <v>0</v>
      </c>
      <c r="BH262" s="97">
        <f>IF(BG$80=0,0,IF(OR($E265&gt;=H_T-LBh_o,$E265&lt;LBH_u),0,Daten!BG262))</f>
        <v>0</v>
      </c>
      <c r="BI262" s="3"/>
      <c r="BJ262" s="6">
        <f>IF(BJ$80=0,0,BJ261-qd*($E263-$E265)/H_T)</f>
        <v>0</v>
      </c>
      <c r="BK262" s="97">
        <f>IF(BJ$80=0,0,IF(OR($E265&gt;=H_T-LBh_o,$E265&lt;LBH_u),0,Daten!BJ262))</f>
        <v>0</v>
      </c>
      <c r="BL262" s="3"/>
      <c r="BM262" s="6">
        <f>IF(BM$80=0,0,BM261-qd*($E263-$E265)/H_T)</f>
        <v>0</v>
      </c>
      <c r="BN262" s="97">
        <f>IF(BM$80=0,0,IF(OR($E265&gt;=H_T-LBh_o,$E265&lt;LBH_u),0,Daten!BM262))</f>
        <v>0</v>
      </c>
      <c r="BO262" s="3"/>
      <c r="BP262" s="6">
        <f>IF(BP$80=0,0,BP261-qd*($E263-$E265)/H_T)</f>
        <v>0</v>
      </c>
      <c r="BQ262" s="97">
        <f>IF(BP$80=0,0,IF(OR($E265&gt;=H_T-LBh_o,$E265&lt;LBH_u),0,Daten!BP262))</f>
        <v>0</v>
      </c>
      <c r="BR262" s="3"/>
      <c r="BS262" s="6">
        <f>IF(BS$80=0,0,BS261-qd*($E263-$E265)/H_T)</f>
        <v>0</v>
      </c>
      <c r="BT262" s="97">
        <f>IF(BS$80=0,0,IF(OR($E265&gt;=H_T-LBh_o,$E265&lt;LBH_u),0,Daten!BS262))</f>
        <v>0</v>
      </c>
      <c r="BU262" s="3"/>
      <c r="BV262" s="6">
        <f>IF(BV$80=0,0,BV261-qd*($E263-$E265)/H_T)</f>
        <v>0</v>
      </c>
      <c r="BW262" s="97">
        <f>IF(BV$80=0,0,IF(OR($E265&gt;=H_T-LBh_o,$E265&lt;LBH_u),0,Daten!BV262))</f>
        <v>0</v>
      </c>
      <c r="BX262" s="3"/>
      <c r="BY262" s="6">
        <f>IF(BY$80=0,0,BY261-qd*($E263-$E265)/H_T)</f>
        <v>0</v>
      </c>
      <c r="BZ262" s="97">
        <f>IF(BY$80=0,0,IF(OR($E265&gt;=H_T-LBh_o,$E265&lt;LBH_u),0,Daten!BY262))</f>
        <v>0</v>
      </c>
      <c r="CA262" s="3"/>
      <c r="CB262" s="6">
        <f>IF(CB$80=0,0,CB261-qd*($E263-$E265)/H_T)</f>
        <v>0</v>
      </c>
      <c r="CC262" s="97">
        <f>IF(CB$80=0,0,IF(OR($E265&gt;=H_T-LBh_o,$E265&lt;LBH_u),0,Daten!CB262))</f>
        <v>0</v>
      </c>
    </row>
    <row r="263" spans="1:81">
      <c r="D263" s="3" t="s">
        <v>104</v>
      </c>
      <c r="E263" s="6">
        <f t="shared" ref="E263" si="124">E254</f>
        <v>0</v>
      </c>
      <c r="F263" s="54" t="s">
        <v>178</v>
      </c>
      <c r="G263" s="38"/>
      <c r="H263" s="98">
        <f>IF(Bh="nein",ABS(H261),ABS(I261))</f>
        <v>0</v>
      </c>
      <c r="I263" s="9"/>
      <c r="J263" s="38"/>
      <c r="K263" s="98">
        <f>IF(Bh="nein",ABS(K261),ABS(L261))</f>
        <v>0</v>
      </c>
      <c r="L263" s="9"/>
      <c r="M263" s="38"/>
      <c r="N263" s="98">
        <f>IF(Bh="nein",ABS(N261),ABS(O261))</f>
        <v>0</v>
      </c>
      <c r="O263" s="9"/>
      <c r="P263" s="38"/>
      <c r="Q263" s="98">
        <f>IF(Bh="nein",ABS(Q261),ABS(R261))</f>
        <v>0</v>
      </c>
      <c r="R263" s="9"/>
      <c r="S263" s="38"/>
      <c r="T263" s="98">
        <f>IF(Bh="nein",ABS(T261),ABS(U261))</f>
        <v>0</v>
      </c>
      <c r="U263" s="9"/>
      <c r="V263" s="38"/>
      <c r="W263" s="98">
        <f>IF(Bh="nein",ABS(W261),ABS(X261))</f>
        <v>0</v>
      </c>
      <c r="X263" s="9"/>
      <c r="Y263" s="38"/>
      <c r="Z263" s="98">
        <f>IF(Bh="nein",ABS(Z261),ABS(AA261))</f>
        <v>0</v>
      </c>
      <c r="AA263" s="9"/>
      <c r="AB263" s="38"/>
      <c r="AC263" s="98">
        <f>IF(Bh="nein",ABS(AC261),ABS(AD261))</f>
        <v>0</v>
      </c>
      <c r="AD263" s="9"/>
      <c r="AE263" s="38"/>
      <c r="AF263" s="98">
        <f>IF(Bh="nein",ABS(AF261),ABS(AG261))</f>
        <v>0</v>
      </c>
      <c r="AG263" s="9"/>
      <c r="AH263" s="38"/>
      <c r="AI263" s="98">
        <f>IF(Bh="nein",ABS(AI261),ABS(AJ261))</f>
        <v>0</v>
      </c>
      <c r="AJ263" s="9"/>
      <c r="AK263" s="38"/>
      <c r="AL263" s="98">
        <f>IF(Bh="nein",ABS(AL261),ABS(AM261))</f>
        <v>0</v>
      </c>
      <c r="AM263" s="9"/>
      <c r="AN263" s="38"/>
      <c r="AO263" s="98">
        <f>IF(Bh="nein",ABS(AO261),ABS(AP261))</f>
        <v>0</v>
      </c>
      <c r="AP263" s="9"/>
      <c r="AQ263" s="38"/>
      <c r="AR263" s="98">
        <f>IF(Bh="nein",ABS(AR261),ABS(AS261))</f>
        <v>0</v>
      </c>
      <c r="AS263" s="9"/>
      <c r="AT263" s="38"/>
      <c r="AU263" s="98">
        <f>IF(Bh="nein",ABS(AU261),ABS(AV261))</f>
        <v>0</v>
      </c>
      <c r="AV263" s="9"/>
      <c r="AW263" s="38"/>
      <c r="AX263" s="98">
        <f>IF(Bh="nein",ABS(AX261),ABS(AY261))</f>
        <v>0</v>
      </c>
      <c r="AY263" s="9"/>
      <c r="AZ263" s="38"/>
      <c r="BA263" s="98">
        <f>IF(Bh="nein",ABS(BA261),ABS(BB261))</f>
        <v>0</v>
      </c>
      <c r="BB263" s="9"/>
      <c r="BC263" s="38"/>
      <c r="BD263" s="98">
        <f>IF(Bh="nein",ABS(BD261),ABS(BE261))</f>
        <v>0</v>
      </c>
      <c r="BE263" s="9"/>
      <c r="BF263" s="38"/>
      <c r="BG263" s="98">
        <f>IF(Bh="nein",ABS(BG261),ABS(BH261))</f>
        <v>0</v>
      </c>
      <c r="BH263" s="9"/>
      <c r="BI263" s="38"/>
      <c r="BJ263" s="98">
        <f>IF(Bh="nein",ABS(BJ261),ABS(BK261))</f>
        <v>0</v>
      </c>
      <c r="BK263" s="9"/>
      <c r="BL263" s="38"/>
      <c r="BM263" s="98">
        <f>IF(Bh="nein",ABS(BM261),ABS(BN261))</f>
        <v>0</v>
      </c>
      <c r="BN263" s="9"/>
      <c r="BO263" s="38"/>
      <c r="BP263" s="98">
        <f>IF(Bh="nein",ABS(BP261),ABS(BQ261))</f>
        <v>0</v>
      </c>
      <c r="BQ263" s="9"/>
      <c r="BR263" s="38"/>
      <c r="BS263" s="98">
        <f>IF(Bh="nein",ABS(BS261),ABS(BT261))</f>
        <v>0</v>
      </c>
      <c r="BT263" s="9"/>
      <c r="BU263" s="38"/>
      <c r="BV263" s="98">
        <f>IF(Bh="nein",ABS(BV261),ABS(BW261))</f>
        <v>0</v>
      </c>
      <c r="BW263" s="9"/>
      <c r="BX263" s="38"/>
      <c r="BY263" s="98">
        <f>IF(Bh="nein",ABS(BY261),ABS(BZ261))</f>
        <v>0</v>
      </c>
      <c r="BZ263" s="9"/>
      <c r="CA263" s="38"/>
      <c r="CB263" s="98">
        <f>IF(Bh="nein",ABS(CB261),ABS(CC261))</f>
        <v>0</v>
      </c>
      <c r="CC263" s="9"/>
    </row>
    <row r="264" spans="1:81">
      <c r="A264" s="7"/>
      <c r="B264" s="8"/>
      <c r="C264" s="11" t="s">
        <v>229</v>
      </c>
      <c r="D264" s="3"/>
      <c r="E264" s="6"/>
      <c r="F264" s="55" t="s">
        <v>179</v>
      </c>
      <c r="G264" s="41"/>
      <c r="H264" s="6">
        <f>IF($D262&lt;=nHP,H$82/H_T,0)</f>
        <v>0</v>
      </c>
      <c r="I264" s="3"/>
      <c r="J264" s="41"/>
      <c r="K264" s="6">
        <f>IF($D262&lt;=nHP,K$82/H_T,0)</f>
        <v>0</v>
      </c>
      <c r="L264" s="3"/>
      <c r="M264" s="41"/>
      <c r="N264" s="6">
        <f>IF($D262&lt;=nHP,N$82/H_T,0)</f>
        <v>0</v>
      </c>
      <c r="P264" s="41"/>
      <c r="Q264" s="6">
        <f>IF($D262&lt;=nHP,Q$82/H_T,0)</f>
        <v>0</v>
      </c>
      <c r="S264" s="41"/>
      <c r="T264" s="6">
        <f>IF($D262&lt;=nHP,T$82/H_T,0)</f>
        <v>0</v>
      </c>
      <c r="V264" s="41"/>
      <c r="W264" s="6">
        <f>IF($D262&lt;=nHP,W$82/H_T,0)</f>
        <v>0</v>
      </c>
      <c r="Y264" s="41"/>
      <c r="Z264" s="6">
        <f>IF($D262&lt;=nHP,Z$82/H_T,0)</f>
        <v>0</v>
      </c>
      <c r="AB264" s="41"/>
      <c r="AC264" s="6">
        <f>IF($D262&lt;=nHP,AC$82/H_T,0)</f>
        <v>0</v>
      </c>
      <c r="AE264" s="41"/>
      <c r="AF264" s="6">
        <f>IF($D262&lt;=nHP,AF$82/H_T,0)</f>
        <v>0</v>
      </c>
      <c r="AH264" s="41"/>
      <c r="AI264" s="6">
        <f>IF($D262&lt;=nHP,AI$82/H_T,0)</f>
        <v>0</v>
      </c>
      <c r="AK264" s="41"/>
      <c r="AL264" s="6">
        <f>IF($D262&lt;=nHP,AL$82/H_T,0)</f>
        <v>0</v>
      </c>
      <c r="AN264" s="41"/>
      <c r="AO264" s="6">
        <f>IF($D262&lt;=nHP,AO$82/H_T,0)</f>
        <v>0</v>
      </c>
      <c r="AP264" s="3"/>
      <c r="AQ264" s="41"/>
      <c r="AR264" s="6">
        <f>IF($D262&lt;=nHP,AR$82/H_T,0)</f>
        <v>0</v>
      </c>
      <c r="AS264" s="3"/>
      <c r="AT264" s="41"/>
      <c r="AU264" s="6">
        <f>IF($D262&lt;=nHP,AU$82/H_T,0)</f>
        <v>0</v>
      </c>
      <c r="AW264" s="41"/>
      <c r="AX264" s="6">
        <f>IF($D262&lt;=nHP,AX$82/H_T,0)</f>
        <v>0</v>
      </c>
      <c r="AY264" s="3"/>
      <c r="AZ264" s="41"/>
      <c r="BA264" s="6">
        <f>IF($D262&lt;=nHP,BA$82/H_T,0)</f>
        <v>0</v>
      </c>
      <c r="BB264" s="3"/>
      <c r="BC264" s="41"/>
      <c r="BD264" s="6">
        <f>IF($D262&lt;=nHP,BD$82/H_T,0)</f>
        <v>0</v>
      </c>
      <c r="BE264" s="3"/>
      <c r="BF264" s="41"/>
      <c r="BG264" s="6">
        <f>IF($D262&lt;=nHP,BG$82/H_T,0)</f>
        <v>0</v>
      </c>
      <c r="BH264" s="3"/>
      <c r="BI264" s="41"/>
      <c r="BJ264" s="6">
        <f>IF($D262&lt;=nHP,BJ$82/H_T,0)</f>
        <v>0</v>
      </c>
      <c r="BK264" s="3"/>
      <c r="BL264" s="41"/>
      <c r="BM264" s="6">
        <f>IF($D262&lt;=nHP,BM$82/H_T,0)</f>
        <v>0</v>
      </c>
      <c r="BN264" s="3"/>
      <c r="BO264" s="41"/>
      <c r="BP264" s="6">
        <f>IF($D262&lt;=nHP,BP$82/H_T,0)</f>
        <v>0</v>
      </c>
      <c r="BQ264" s="3"/>
      <c r="BR264" s="41"/>
      <c r="BS264" s="6">
        <f>IF($D262&lt;=nHP,BS$82/H_T,0)</f>
        <v>0</v>
      </c>
      <c r="BT264" s="3"/>
      <c r="BU264" s="41"/>
      <c r="BV264" s="6">
        <f>IF($D262&lt;=nHP,BV$82/H_T,0)</f>
        <v>0</v>
      </c>
      <c r="BW264" s="3"/>
      <c r="BX264" s="41"/>
      <c r="BY264" s="6">
        <f>IF($D262&lt;=nHP,BY$82/H_T,0)</f>
        <v>0</v>
      </c>
      <c r="BZ264" s="3"/>
      <c r="CA264" s="41"/>
      <c r="CB264" s="6">
        <f>IF($D262&lt;=nHP,CB$82/H_T,0)</f>
        <v>0</v>
      </c>
      <c r="CC264" s="3"/>
    </row>
    <row r="265" spans="1:81">
      <c r="A265" s="41" t="s">
        <v>223</v>
      </c>
      <c r="B265" s="6" t="str">
        <f>IF(D268="","",IF(ABS(H268)=Bemessung!$C$26,ABS(Daten!H263),IF(ABS(Daten!K268)=Bemessung!$C$26,ABS(Daten!K263),IF(ABS(Daten!N268)=Bemessung!$C$26,ABS(Daten!N263),IF(ABS(Daten!Q268)=Bemessung!$C$26,ABS(Daten!Q263),IF(ABS(Daten!T268)=Bemessung!$C$26,ABS(Daten!T263),IF(ABS(Daten!W268)=Bemessung!$C$26,ABS(Daten!W263),IF(ABS(Daten!Z268)=Bemessung!$C$26,ABS(Daten!Z263),IF(ABS(Daten!AC268)=Bemessung!$C$26,ABS(Daten!AC263),IF(ABS(Daten!AF268)=Bemessung!$C$26,ABS(Daten!AF263),IF(ABS(Daten!AI268)=Bemessung!$C$26,ABS(Daten!AI263),IF(ABS(Daten!AL268)=Bemessung!$C$26,ABS(Daten!AL263),IF(ABS(Daten!AO268)=Bemessung!$C$26,ABS(Daten!AO263),IF(ABS(Daten!AR268)=Bemessung!$C$26,ABS(Daten!AR263),IF(ABS(Daten!AU268)=Bemessung!$C$26,ABS(Daten!AU263),IF(ABS(Daten!AX268)=Bemessung!$C$26,ABS(Daten!AX263),IF(ABS(Daten!BA268)=Bemessung!$C$26,ABS(Daten!BA263),IF(ABS(Daten!BD268)=Bemessung!$C$26,ABS(Daten!BD263),IF(ABS(Daten!BG268)=Bemessung!$C$26,ABS(Daten!BG263),IF(ABS(Daten!BJ268)=Bemessung!$C$26,ABS(Daten!BJ263),IF(ABS(Daten!BM268)=Bemessung!$C$26,ABS(Daten!BM263),IF(ABS(Daten!BP268)=Bemessung!$C$26,ABS(Daten!BP263),IF(ABS(Daten!BS268)=Bemessung!$C$26,ABS(Daten!BS263),IF(ABS(Daten!BV268)=Bemessung!$C$26,ABS(Daten!BV263),IF(ABS(Daten!BY268)=Bemessung!$C$26,ABS(Daten!BY263),IF(ABS(Daten!CB268)=Bemessung!$C$26,ABS(Daten!CB263),""))))))))))))))))))))))))))</f>
        <v/>
      </c>
      <c r="C265" s="65" t="str">
        <f>IF(D268="","",IF(ABS(H268)=Bemessung!$C$26,1,IF(ABS(Daten!K268)=Bemessung!$C$26,2,IF(ABS(Daten!N268)=Bemessung!$C$26,3,IF(ABS(Daten!Q268)=Bemessung!$C$26,4,IF(ABS(Daten!T268)=Bemessung!$C$26,5,IF(ABS(Daten!W268)=Bemessung!$C$26,6,IF(ABS(Daten!Z268)=Bemessung!$C$26,7,IF(ABS(Daten!AC268)=Bemessung!$C$26,8,IF(ABS(Daten!AF268)=Bemessung!$C$26,9,IF(ABS(Daten!AI268)=Bemessung!$C$26,10,IF(ABS(Daten!AL268)=Bemessung!$C$26,11,IF(ABS(Daten!AO268)=Bemessung!$C$26,12,IF(ABS(Daten!AR268)=Bemessung!$C$26,13,IF(ABS(Daten!AU268)=Bemessung!$C$26,14,IF(ABS(Daten!AX268)=Bemessung!$C$26,15,IF(ABS(Daten!BA268)=Bemessung!$C$26,16,IF(ABS(Daten!BD268)=Bemessung!$C$26,17,IF(ABS(Daten!BG268)=Bemessung!$C$26,18,IF(ABS(Daten!BJ268)=Bemessung!$C$26,19,IF(ABS(Daten!BM268)=Bemessung!$C$26,20,IF(ABS(Daten!BP268)=Bemessung!$C$26,21,IF(ABS(Daten!BS268)=Bemessung!$C$26,22,IF(ABS(Daten!BV268)=Bemessung!$C$26,23,IF(ABS(Daten!BY268)=Bemessung!$C$26,24,IF(ABS(Daten!CB268)=Bemessung!$C$26,25,""))))))))))))))))))))))))))</f>
        <v/>
      </c>
      <c r="D265" s="3" t="s">
        <v>103</v>
      </c>
      <c r="E265" s="6">
        <f>E263-$S$27</f>
        <v>0</v>
      </c>
      <c r="F265" s="55" t="s">
        <v>101</v>
      </c>
      <c r="G265" s="41">
        <v>0</v>
      </c>
      <c r="H265" s="6">
        <f>IF(H$82&gt;0,I265,G265)</f>
        <v>0</v>
      </c>
      <c r="I265" s="6">
        <f>IF(E263=0,0,IF(I$81=L_T,0,4*I$83/H$80))</f>
        <v>0</v>
      </c>
      <c r="J265" s="56">
        <f>IF($E263=0,0,IF(J$81=L_T,0,-(4*J$83/K$80+2*L$83/K$80)))</f>
        <v>0</v>
      </c>
      <c r="K265" s="6">
        <f>IF(K$82&gt;0,L265,J265)</f>
        <v>0</v>
      </c>
      <c r="L265" s="6">
        <f>IF($E263=0,0,IF(L$81=L_T,0,2*J$83/K$80+4*L$83/K$80))</f>
        <v>0</v>
      </c>
      <c r="M265" s="56">
        <f>IF($E263=0,0,IF(M$81=L_T,0,-(4*M$83/N$80+2*O$83/N$80)))</f>
        <v>0</v>
      </c>
      <c r="N265" s="6">
        <f>IF(N$82&gt;0,O265,M265)</f>
        <v>0</v>
      </c>
      <c r="O265" s="6">
        <f>IF($E263=0,0,IF(O$81=L_T,0,2*M$83/N$80+4*O$83/N$80))</f>
        <v>0</v>
      </c>
      <c r="P265" s="56">
        <f>IF($E263=0,0,IF(P$81=L_T,0,-(4*P$83/Q$80+2*R$83/Q$80)))</f>
        <v>0</v>
      </c>
      <c r="Q265" s="6">
        <f>IF(Q$82&gt;0,R265,P265)</f>
        <v>0</v>
      </c>
      <c r="R265" s="6">
        <f>IF($E263=0,0,IF(R$81=L_T,0,2*P$83/Q$80+4*R$83/Q$80))</f>
        <v>0</v>
      </c>
      <c r="S265" s="56">
        <f>IF($E263=0,0,IF(S$81=L_T,0,-(4*S$83/T$80+2*U$83/T$80)))</f>
        <v>0</v>
      </c>
      <c r="T265" s="6">
        <f>IF(T$82&gt;0,U265,S265)</f>
        <v>0</v>
      </c>
      <c r="U265" s="6">
        <f>IF($E263=0,0,IF(U$81=L_T,0,2*S$83/T$80+4*U$83/T$80))</f>
        <v>0</v>
      </c>
      <c r="V265" s="56">
        <f>IF($E263=0,0,IF(V$81=L_T,0,-(4*V$83/W$80+2*X$83/W$80)))</f>
        <v>0</v>
      </c>
      <c r="W265" s="6">
        <f>IF(W$82&gt;0,X265,V265)</f>
        <v>0</v>
      </c>
      <c r="X265" s="6">
        <f>IF($E263=0,0,IF(X$81=L_T,0,2*V$83/W$80+4*X$83/W$80))</f>
        <v>0</v>
      </c>
      <c r="Y265" s="56">
        <f>IF($E263=0,0,IF(Y$81=L_T,0,-(4*Y$83/Z$80+2*AA$83/Z$80)))</f>
        <v>0</v>
      </c>
      <c r="Z265" s="6">
        <f>IF(Z$82&gt;0,AA265,Y265)</f>
        <v>0</v>
      </c>
      <c r="AA265" s="6">
        <f>IF($E263=0,0,IF(AA$81=L_T,0,2*Y$83/Z$80+4*AA$83/Z$80))</f>
        <v>0</v>
      </c>
      <c r="AB265" s="56">
        <f>IF($E263=0,0,IF(AB$81=L_T,0,-(4*AB$83/AC$80+2*AD$83/AC$80)))</f>
        <v>0</v>
      </c>
      <c r="AC265" s="6">
        <f>IF(AC$82&gt;0,AD265,AB265)</f>
        <v>0</v>
      </c>
      <c r="AD265" s="6">
        <f>IF($E263=0,0,IF(AD$81=L_T,0,2*AB$83/AC$80+4*AD$83/AC$80))</f>
        <v>0</v>
      </c>
      <c r="AE265" s="56">
        <f>IF($E263=0,0,IF(AE$81=L_T,0,-(4*AE$83/AF$80+2*AG$83/AF$80)))</f>
        <v>0</v>
      </c>
      <c r="AF265" s="6">
        <f>IF(AF$82&gt;0,AG265,AE265)</f>
        <v>0</v>
      </c>
      <c r="AG265" s="6">
        <f>IF($E263=0,0,IF(AG$81=L_T,0,2*AE$83/AF$80+4*AG$83/AF$80))</f>
        <v>0</v>
      </c>
      <c r="AH265" s="56">
        <f>IF($E263=0,0,IF(AH$81=L_T,0,-(4*AH$83/AI$80+2*AJ$83/AI$80)))</f>
        <v>0</v>
      </c>
      <c r="AI265" s="6">
        <f>IF(AI$82&gt;0,AJ265,AH265)</f>
        <v>0</v>
      </c>
      <c r="AJ265" s="6">
        <f>IF($E263=0,0,IF(AJ$81=L_T,0,2*AH$83/AI$80+4*AJ$83/AI$80))</f>
        <v>0</v>
      </c>
      <c r="AK265" s="56">
        <f>IF($E263=0,0,IF(AK$81=L_T,0,-(4*AK$83/AL$80+2*AM$83/AL$80)))</f>
        <v>0</v>
      </c>
      <c r="AL265" s="6">
        <f>IF(AL$82&gt;0,AM265,AK265)</f>
        <v>0</v>
      </c>
      <c r="AM265" s="6">
        <f>IF($E263=0,0,IF(AM$81=L_T,0,2*AK$83/AL$80+4*AM$83/AL$80))</f>
        <v>0</v>
      </c>
      <c r="AN265" s="56">
        <f>IF($E263=0,0,IF(AN$81=L_T,0,-(4*AN$83/AO$80+2*AP$83/AO$80)))</f>
        <v>0</v>
      </c>
      <c r="AO265" s="6">
        <f>IF(AO$82&gt;0,AP265,AN265)</f>
        <v>0</v>
      </c>
      <c r="AP265" s="6">
        <f>IF($E263=0,0,IF(AP$81=L_T,0,2*AN$83/AO$80+4*AP$83/AO$80))</f>
        <v>0</v>
      </c>
      <c r="AQ265" s="56">
        <f>IF($E263=0,0,IF(AQ$81=L_T,0,-(4*AQ$83/AR$80+2*AS$83/AR$80)))</f>
        <v>0</v>
      </c>
      <c r="AR265" s="6">
        <f>IF(AR$82&gt;0,AS265,AQ265)</f>
        <v>0</v>
      </c>
      <c r="AS265" s="6">
        <f>IF($E263=0,0,IF(AS$81=L_T,0,2*AQ$83/AR$80+4*AS$83/AR$80))</f>
        <v>0</v>
      </c>
      <c r="AT265" s="56">
        <f>IF($E263=0,0,IF(AT$81=L_T,0,-(4*AT$83/AU$80+2*AV$83/AU$80)))</f>
        <v>0</v>
      </c>
      <c r="AU265" s="6">
        <f>IF(AU$82&gt;0,AV265,AT265)</f>
        <v>0</v>
      </c>
      <c r="AV265" s="6">
        <f>IF($E263=0,0,IF(AV$81=L_T,0,2*AT$83/AU$80+4*AV$83/AU$80))</f>
        <v>0</v>
      </c>
      <c r="AW265" s="56">
        <f>IF($E263=0,0,IF(AW$81=L_T,0,-(4*AW$83/AX$80+2*AY$83/AX$80)))</f>
        <v>0</v>
      </c>
      <c r="AX265" s="6">
        <f>IF(AX$82&gt;0,AY265,AW265)</f>
        <v>0</v>
      </c>
      <c r="AY265" s="6">
        <f>IF($E263=0,0,IF(AY$81=L_T,0,2*AW$83/AX$80+4*AY$83/AX$80))</f>
        <v>0</v>
      </c>
      <c r="AZ265" s="56">
        <f>IF($E263=0,0,IF(AZ$81=L_T,0,-(4*AZ$83/BA$80+2*BB$83/BA$80)))</f>
        <v>0</v>
      </c>
      <c r="BA265" s="6">
        <f>IF(BA$82&gt;0,BB265,AZ265)</f>
        <v>0</v>
      </c>
      <c r="BB265" s="6">
        <f>IF($E263=0,0,IF(BB$81=L_T,0,2*AZ$83/BA$80+4*BB$83/BA$80))</f>
        <v>0</v>
      </c>
      <c r="BC265" s="56">
        <f>IF($E263=0,0,IF(BC$81=L_T,0,-(4*BC$83/BD$80+2*BE$83/BD$80)))</f>
        <v>0</v>
      </c>
      <c r="BD265" s="6">
        <f>IF(BD$82&gt;0,BE265,BC265)</f>
        <v>0</v>
      </c>
      <c r="BE265" s="6">
        <f>IF($E263=0,0,IF(BE$81=L_T,0,2*BC$83/BD$80+4*BE$83/BD$80))</f>
        <v>0</v>
      </c>
      <c r="BF265" s="56">
        <f>IF($E263=0,0,IF(BF$81=L_T,0,-(4*BF$83/BG$80+2*BH$83/BG$80)))</f>
        <v>0</v>
      </c>
      <c r="BG265" s="6">
        <f>IF(BG$82&gt;0,BH265,BF265)</f>
        <v>0</v>
      </c>
      <c r="BH265" s="6">
        <f>IF($E263=0,0,IF(BH$81=L_T,0,2*BF$83/BG$80+4*BH$83/BG$80))</f>
        <v>0</v>
      </c>
      <c r="BI265" s="56">
        <f>IF($E263=0,0,IF(BI$81=L_T,0,-(4*BI$83/BJ$80+2*BK$83/BJ$80)))</f>
        <v>0</v>
      </c>
      <c r="BJ265" s="6">
        <f>IF(BJ$82&gt;0,BK265,BI265)</f>
        <v>0</v>
      </c>
      <c r="BK265" s="6">
        <f>IF($E263=0,0,IF(BK$81=L_T,0,2*BI$83/BJ$80+4*BK$83/BJ$80))</f>
        <v>0</v>
      </c>
      <c r="BL265" s="56">
        <f>IF($E263=0,0,IF(BL$81=L_T,0,-(4*BL$83/BM$80+2*BN$83/BM$80)))</f>
        <v>0</v>
      </c>
      <c r="BM265" s="6">
        <f>IF(BM$82&gt;0,BN265,BL265)</f>
        <v>0</v>
      </c>
      <c r="BN265" s="6">
        <f>IF($E263=0,0,IF(BN$81=L_T,0,2*BL$83/BM$80+4*BN$83/BM$80))</f>
        <v>0</v>
      </c>
      <c r="BO265" s="56">
        <f>IF($E263=0,0,IF(BO$81=L_T,0,-(4*BO$83/BP$80+2*BQ$83/BP$80)))</f>
        <v>0</v>
      </c>
      <c r="BP265" s="6">
        <f>IF(BP$82&gt;0,BQ265,BO265)</f>
        <v>0</v>
      </c>
      <c r="BQ265" s="6">
        <f>IF($E263=0,0,IF(BQ$81=L_T,0,2*BO$83/BP$80+4*BQ$83/BP$80))</f>
        <v>0</v>
      </c>
      <c r="BR265" s="56">
        <f>IF($E263=0,0,IF(BR$81=L_T,0,-(4*BR$83/BS$80+2*BT$83/BS$80)))</f>
        <v>0</v>
      </c>
      <c r="BS265" s="6">
        <f>IF(BS$82&gt;0,BT265,BR265)</f>
        <v>0</v>
      </c>
      <c r="BT265" s="6">
        <f>IF($E263=0,0,IF(BT$81=L_T,0,2*BR$83/BS$80+4*BT$83/BS$80))</f>
        <v>0</v>
      </c>
      <c r="BU265" s="56">
        <f>IF($E263=0,0,IF(BU$81=L_T,0,-(4*BU$83/BV$80+2*BW$83/BV$80)))</f>
        <v>0</v>
      </c>
      <c r="BV265" s="6">
        <f>IF(BV$82&gt;0,BW265,BU265)</f>
        <v>0</v>
      </c>
      <c r="BW265" s="6">
        <f>IF($E263=0,0,IF(BW$81=L_T,0,2*BU$83/BV$80+4*BW$83/BV$80))</f>
        <v>0</v>
      </c>
      <c r="BX265" s="56">
        <f>IF($E263=0,0,IF(BX$81=L_T,0,-(4*BX$83/BY$80+2*BZ$83/BY$80)))</f>
        <v>0</v>
      </c>
      <c r="BY265" s="6">
        <f>IF(BY$82&gt;0,BZ265,BX265)</f>
        <v>0</v>
      </c>
      <c r="BZ265" s="6">
        <f>IF($E263=0,0,IF(BZ$81=L_T,0,2*BX$83/BY$80+4*BZ$83/BY$80))</f>
        <v>0</v>
      </c>
      <c r="CA265" s="56">
        <f>IF($E263=0,0,IF(CA$81=L_T,0,-(4*CA$83/CB$80+2*CC$83/CB$80)))</f>
        <v>0</v>
      </c>
      <c r="CB265" s="6">
        <f>IF(CB$82&gt;0,CC265,CA265)</f>
        <v>0</v>
      </c>
      <c r="CC265" s="6">
        <f>IF($E263=0,0,IF(CC$81=L_T,0,2*CA$83/CB$80+4*CC$83/CB$80))</f>
        <v>0</v>
      </c>
    </row>
    <row r="266" spans="1:81">
      <c r="A266" s="41" t="s">
        <v>224</v>
      </c>
      <c r="B266" s="6" t="str">
        <f>IF(D268="","",IF(ABS(H268)=Bemessung!$C$26,ABS(Daten!H265),IF(ABS(Daten!K268)=Bemessung!$C$26,ABS(Daten!K265),IF(ABS(Daten!N268)=Bemessung!$C$26,ABS(Daten!N265),IF(ABS(Daten!Q268)=Bemessung!$C$26,ABS(Daten!Q265),IF(ABS(Daten!T268)=Bemessung!$C$26,ABS(Daten!T265),IF(ABS(Daten!W268)=Bemessung!$C$26,ABS(Daten!W265),IF(ABS(Daten!Z268)=Bemessung!$C$26,ABS(Daten!Z265),IF(ABS(Daten!AC268)=Bemessung!$C$26,ABS(Daten!AC265),IF(ABS(Daten!AF268)=Bemessung!$C$26,ABS(Daten!AF265),IF(ABS(Daten!AI268)=Bemessung!$C$26,ABS(Daten!AI265),IF(ABS(Daten!AL268)=Bemessung!$C$26,ABS(Daten!AL265),IF(ABS(Daten!AO268)=Bemessung!$C$26,ABS(Daten!AO265),IF(ABS(Daten!AR268)=Bemessung!$C$26,ABS(Daten!AR265),IF(ABS(Daten!AU268)=Bemessung!$C$26,ABS(Daten!AU265),IF(ABS(Daten!AX268)=Bemessung!$C$26,ABS(Daten!AX265),IF(ABS(Daten!BA268)=Bemessung!$C$26,ABS(Daten!BA265),IF(ABS(Daten!BD268)=Bemessung!$C$26,ABS(Daten!BD265),IF(ABS(Daten!BG268)=Bemessung!$C$26,ABS(Daten!BG265),IF(ABS(Daten!BJ268)=Bemessung!$C$26,ABS(Daten!BJ265),IF(ABS(Daten!BM268)=Bemessung!$C$26,ABS(Daten!BM265),IF(ABS(Daten!BP268)=Bemessung!$C$26,ABS(Daten!BP265),IF(ABS(Daten!BS268)=Bemessung!$C$26,ABS(Daten!BS265),IF(ABS(Daten!BV268)=Bemessung!$C$26,ABS(Daten!BV265),IF(ABS(Daten!BY268)=Bemessung!$C$26,ABS(Daten!BY265),IF(ABS(Daten!CB268)=Bemessung!$C$26,ABS(Daten!CB265),""))))))))))))))))))))))))))</f>
        <v/>
      </c>
      <c r="C266" s="28"/>
      <c r="D266" s="3"/>
      <c r="E266" s="6"/>
      <c r="F266" s="55" t="s">
        <v>180</v>
      </c>
      <c r="G266" s="41"/>
      <c r="H266" s="6">
        <f>IF(Bh="nein",ABS(H262),ABS(I262))</f>
        <v>0</v>
      </c>
      <c r="I266" s="6"/>
      <c r="J266" s="56"/>
      <c r="K266" s="6">
        <f>IF(Bh="nein",ABS(K262),ABS(L262))</f>
        <v>0</v>
      </c>
      <c r="L266" s="6"/>
      <c r="M266" s="56"/>
      <c r="N266" s="6">
        <f>IF(Bh="nein",ABS(N262),ABS(O262))</f>
        <v>0</v>
      </c>
      <c r="O266" s="6"/>
      <c r="P266" s="56"/>
      <c r="Q266" s="6">
        <f>IF(Bh="nein",ABS(Q262),ABS(R262))</f>
        <v>0</v>
      </c>
      <c r="R266" s="6"/>
      <c r="S266" s="56"/>
      <c r="T266" s="6">
        <f>IF(Bh="nein",ABS(T262),ABS(U262))</f>
        <v>0</v>
      </c>
      <c r="U266" s="6"/>
      <c r="V266" s="56"/>
      <c r="W266" s="6">
        <f>IF(Bh="nein",ABS(W262),ABS(X262))</f>
        <v>0</v>
      </c>
      <c r="X266" s="6"/>
      <c r="Y266" s="56"/>
      <c r="Z266" s="6">
        <f>IF(Bh="nein",ABS(Z262),ABS(AA262))</f>
        <v>0</v>
      </c>
      <c r="AA266" s="6"/>
      <c r="AB266" s="56"/>
      <c r="AC266" s="6">
        <f>IF(Bh="nein",ABS(AC262),ABS(AD262))</f>
        <v>0</v>
      </c>
      <c r="AD266" s="6"/>
      <c r="AE266" s="56"/>
      <c r="AF266" s="6">
        <f>IF(Bh="nein",ABS(AF262),ABS(AG262))</f>
        <v>0</v>
      </c>
      <c r="AG266" s="6"/>
      <c r="AH266" s="56"/>
      <c r="AI266" s="6">
        <f>IF(Bh="nein",ABS(AI262),ABS(AJ262))</f>
        <v>0</v>
      </c>
      <c r="AJ266" s="6"/>
      <c r="AK266" s="56"/>
      <c r="AL266" s="6">
        <f>IF(Bh="nein",ABS(AL262),ABS(AM262))</f>
        <v>0</v>
      </c>
      <c r="AM266" s="6"/>
      <c r="AN266" s="56"/>
      <c r="AO266" s="6">
        <f>IF(Bh="nein",ABS(AO262),ABS(AP262))</f>
        <v>0</v>
      </c>
      <c r="AP266" s="6"/>
      <c r="AQ266" s="56"/>
      <c r="AR266" s="6">
        <f>IF(Bh="nein",ABS(AR262),ABS(AS262))</f>
        <v>0</v>
      </c>
      <c r="AS266" s="6"/>
      <c r="AT266" s="56"/>
      <c r="AU266" s="6">
        <f>IF(Bh="nein",ABS(AU262),ABS(AV262))</f>
        <v>0</v>
      </c>
      <c r="AV266" s="6"/>
      <c r="AW266" s="56"/>
      <c r="AX266" s="6">
        <f>IF(Bh="nein",ABS(AX262),ABS(AY262))</f>
        <v>0</v>
      </c>
      <c r="AY266" s="6"/>
      <c r="AZ266" s="56"/>
      <c r="BA266" s="6">
        <f>IF(Bh="nein",ABS(BA262),ABS(BB262))</f>
        <v>0</v>
      </c>
      <c r="BB266" s="6"/>
      <c r="BC266" s="56"/>
      <c r="BD266" s="6">
        <f>IF(Bh="nein",ABS(BD262),ABS(BE262))</f>
        <v>0</v>
      </c>
      <c r="BE266" s="6"/>
      <c r="BF266" s="56"/>
      <c r="BG266" s="6">
        <f>IF(Bh="nein",ABS(BG262),ABS(BH262))</f>
        <v>0</v>
      </c>
      <c r="BH266" s="6"/>
      <c r="BI266" s="56"/>
      <c r="BJ266" s="6">
        <f>IF(Bh="nein",ABS(BJ262),ABS(BK262))</f>
        <v>0</v>
      </c>
      <c r="BK266" s="6"/>
      <c r="BL266" s="56"/>
      <c r="BM266" s="6">
        <f>IF(Bh="nein",ABS(BM262),ABS(BN262))</f>
        <v>0</v>
      </c>
      <c r="BN266" s="6"/>
      <c r="BO266" s="56"/>
      <c r="BP266" s="6">
        <f>IF(Bh="nein",ABS(BP262),ABS(BQ262))</f>
        <v>0</v>
      </c>
      <c r="BQ266" s="6"/>
      <c r="BR266" s="56"/>
      <c r="BS266" s="6">
        <f>IF(Bh="nein",ABS(BS262),ABS(BT262))</f>
        <v>0</v>
      </c>
      <c r="BT266" s="6"/>
      <c r="BU266" s="56"/>
      <c r="BV266" s="6">
        <f>IF(Bh="nein",ABS(BV262),ABS(BW262))</f>
        <v>0</v>
      </c>
      <c r="BW266" s="6"/>
      <c r="BX266" s="56"/>
      <c r="BY266" s="6">
        <f>IF(Bh="nein",ABS(BY262),ABS(BZ262))</f>
        <v>0</v>
      </c>
      <c r="BZ266" s="6"/>
      <c r="CA266" s="56"/>
      <c r="CB266" s="6">
        <f>IF(Bh="nein",ABS(CB262),ABS(CC262))</f>
        <v>0</v>
      </c>
      <c r="CC266" s="6"/>
    </row>
    <row r="267" spans="1:81">
      <c r="A267" s="41" t="s">
        <v>225</v>
      </c>
      <c r="B267" s="6" t="str">
        <f>IF(D268="","",IF(ABS(H268)=Bemessung!$C$26,ABS(Daten!H264),IF(ABS(Daten!K268)=Bemessung!$C$26,ABS(Daten!K264),IF(ABS(Daten!N268)=Bemessung!$C$26,ABS(Daten!N264),IF(ABS(Daten!Q268)=Bemessung!$C$26,ABS(Daten!Q264),IF(ABS(Daten!T268)=Bemessung!$C$26,ABS(Daten!T264),IF(ABS(Daten!W268)=Bemessung!$C$26,ABS(Daten!W264),IF(ABS(Daten!Z268)=Bemessung!$C$26,ABS(Daten!Z264),IF(ABS(Daten!AC268)=Bemessung!$C$26,ABS(Daten!AC264),IF(ABS(Daten!AF268)=Bemessung!$C$26,ABS(Daten!AF264),IF(ABS(Daten!AI268)=Bemessung!$C$26,ABS(Daten!AI264),IF(ABS(Daten!AL268)=Bemessung!$C$26,ABS(Daten!AL264),IF(ABS(Daten!AO268)=Bemessung!$C$26,ABS(Daten!AO264),IF(ABS(Daten!AR268)=Bemessung!$C$26,ABS(Daten!AR264),IF(ABS(Daten!AU268)=Bemessung!$C$26,ABS(Daten!AU264),IF(ABS(Daten!AX268)=Bemessung!$C$26,ABS(Daten!AX264),IF(ABS(Daten!BA268)=Bemessung!$C$26,ABS(Daten!BA264),IF(ABS(Daten!BD268)=Bemessung!$C$26,ABS(Daten!BD264),IF(ABS(Daten!BG268)=Bemessung!$C$26,ABS(Daten!BG264),IF(ABS(Daten!BJ268)=Bemessung!$C$26,ABS(Daten!BJ264),IF(ABS(Daten!BM268)=Bemessung!$C$26,ABS(Daten!BM264),IF(ABS(Daten!BP268)=Bemessung!$C$26,ABS(Daten!BP264),IF(ABS(Daten!BS268)=Bemessung!$C$26,ABS(Daten!BS264),IF(ABS(Daten!BV268)=Bemessung!$C$26,ABS(Daten!BV264),IF(ABS(Daten!BY268)=Bemessung!$C$26,ABS(Daten!BY264),IF(ABS(Daten!CB268)=Bemessung!$C$26,ABS(Daten!CB264),""))))))))))))))))))))))))))</f>
        <v/>
      </c>
      <c r="C267" s="28"/>
      <c r="D267" s="3"/>
      <c r="E267" s="6"/>
      <c r="F267" s="57" t="s">
        <v>181</v>
      </c>
      <c r="G267" s="34"/>
      <c r="H267" s="19">
        <f>IF($D262&lt;=nHP,H$82/H_T,0)</f>
        <v>0</v>
      </c>
      <c r="I267" s="26"/>
      <c r="J267" s="34"/>
      <c r="K267" s="19">
        <f>IF($D262&lt;=nHP,K$82/H_T,0)</f>
        <v>0</v>
      </c>
      <c r="L267" s="26"/>
      <c r="M267" s="34"/>
      <c r="N267" s="19">
        <f>IF($D262&lt;=nHP,N$82/H_T,0)</f>
        <v>0</v>
      </c>
      <c r="O267" s="26"/>
      <c r="P267" s="34"/>
      <c r="Q267" s="19">
        <f>IF($D262&lt;=nHP,Q$82/H_T,0)</f>
        <v>0</v>
      </c>
      <c r="R267" s="26"/>
      <c r="S267" s="34"/>
      <c r="T267" s="19">
        <f>IF($D262&lt;=nHP,T$82/H_T,0)</f>
        <v>0</v>
      </c>
      <c r="U267" s="26"/>
      <c r="V267" s="34"/>
      <c r="W267" s="19">
        <f>IF($D262&lt;=nHP,W$82/H_T,0)</f>
        <v>0</v>
      </c>
      <c r="X267" s="26"/>
      <c r="Y267" s="34"/>
      <c r="Z267" s="19">
        <f>IF($D262&lt;=nHP,Z$82/H_T,0)</f>
        <v>0</v>
      </c>
      <c r="AA267" s="26"/>
      <c r="AB267" s="34"/>
      <c r="AC267" s="19">
        <f>IF($D262&lt;=nHP,AC$82/H_T,0)</f>
        <v>0</v>
      </c>
      <c r="AD267" s="26"/>
      <c r="AE267" s="34"/>
      <c r="AF267" s="19">
        <f>IF($D262&lt;=nHP,AF$82/H_T,0)</f>
        <v>0</v>
      </c>
      <c r="AG267" s="26"/>
      <c r="AH267" s="34"/>
      <c r="AI267" s="19">
        <f>IF($D262&lt;=nHP,AI$82/H_T,0)</f>
        <v>0</v>
      </c>
      <c r="AJ267" s="26"/>
      <c r="AK267" s="34"/>
      <c r="AL267" s="19">
        <f>IF($D262&lt;=nHP,AL$82/H_T,0)</f>
        <v>0</v>
      </c>
      <c r="AM267" s="26"/>
      <c r="AN267" s="34"/>
      <c r="AO267" s="19">
        <f>IF($D262&lt;=nHP,AO$82/H_T,0)</f>
        <v>0</v>
      </c>
      <c r="AP267" s="26"/>
      <c r="AQ267" s="34"/>
      <c r="AR267" s="19">
        <f>IF($D262&lt;=nHP,AR$82/H_T,0)</f>
        <v>0</v>
      </c>
      <c r="AS267" s="26"/>
      <c r="AT267" s="34"/>
      <c r="AU267" s="19">
        <f>IF($D262&lt;=nHP,AU$82/H_T,0)</f>
        <v>0</v>
      </c>
      <c r="AV267" s="26"/>
      <c r="AW267" s="34"/>
      <c r="AX267" s="19">
        <f>IF($D262&lt;=nHP,AX$82/H_T,0)</f>
        <v>0</v>
      </c>
      <c r="AY267" s="26"/>
      <c r="AZ267" s="34"/>
      <c r="BA267" s="19">
        <f>IF($D262&lt;=nHP,BA$82/H_T,0)</f>
        <v>0</v>
      </c>
      <c r="BB267" s="26"/>
      <c r="BC267" s="34"/>
      <c r="BD267" s="19">
        <f>IF($D262&lt;=nHP,BD$82/H_T,0)</f>
        <v>0</v>
      </c>
      <c r="BE267" s="26"/>
      <c r="BF267" s="34"/>
      <c r="BG267" s="19">
        <f>IF($D262&lt;=nHP,BG$82/H_T,0)</f>
        <v>0</v>
      </c>
      <c r="BH267" s="26"/>
      <c r="BI267" s="34"/>
      <c r="BJ267" s="19">
        <f>IF($D262&lt;=nHP,BJ$82/H_T,0)</f>
        <v>0</v>
      </c>
      <c r="BK267" s="26"/>
      <c r="BL267" s="34"/>
      <c r="BM267" s="19">
        <f>IF($D262&lt;=nHP,BM$82/H_T,0)</f>
        <v>0</v>
      </c>
      <c r="BN267" s="26"/>
      <c r="BO267" s="34"/>
      <c r="BP267" s="19">
        <f>IF($D262&lt;=nHP,BP$82/H_T,0)</f>
        <v>0</v>
      </c>
      <c r="BQ267" s="26"/>
      <c r="BR267" s="34"/>
      <c r="BS267" s="19">
        <f>IF($D262&lt;=nHP,BS$82/H_T,0)</f>
        <v>0</v>
      </c>
      <c r="BT267" s="26"/>
      <c r="BU267" s="34"/>
      <c r="BV267" s="19">
        <f>IF($D262&lt;=nHP,BV$82/H_T,0)</f>
        <v>0</v>
      </c>
      <c r="BW267" s="26"/>
      <c r="BX267" s="34"/>
      <c r="BY267" s="19">
        <f>IF($D262&lt;=nHP,BY$82/H_T,0)</f>
        <v>0</v>
      </c>
      <c r="BZ267" s="26"/>
      <c r="CA267" s="34"/>
      <c r="CB267" s="19">
        <f>IF($D262&lt;=nHP,CB$82/H_T,0)</f>
        <v>0</v>
      </c>
      <c r="CC267" s="26"/>
    </row>
    <row r="268" spans="1:81">
      <c r="A268" s="41"/>
      <c r="C268" s="28"/>
      <c r="D268" s="58" t="str">
        <f>IF(OR(ABS(H268)=Bemessung!$C$26,ABS(K268)=Bemessung!$C$26,ABS(N268)=Bemessung!$C$26,ABS(Daten!Q268)=Bemessung!$C$26,ABS(Daten!T268)=Bemessung!$C$26,ABS(Daten!W268)=Bemessung!$C$26,ABS(Daten!Z268)=Bemessung!$C$26,ABS(Daten!AC268)=Bemessung!$C$26,ABS(Daten!AF268)=Bemessung!$C$26,ABS(Daten!AI268)=Bemessung!$C$26,ABS(Daten!AL268)=Bemessung!$C$26,ABS(Daten!AO268)=Bemessung!$C$26,ABS(Daten!AR268)=Bemessung!$C$26,ABS(Daten!AU268)=Bemessung!$C$26,ABS(Daten!AX268)=Bemessung!$C$26,ABS(Daten!BA268)=Bemessung!$C$26,ABS(Daten!BD268)=Bemessung!$C$26,ABS(Daten!BG268)=Bemessung!$C$26,ABS(Daten!BJ268)=Bemessung!$C$26,ABS(Daten!BM268)=Bemessung!$C$26,ABS(Daten!BP268)=Bemessung!$C$26,ABS(Daten!BS268)=Bemessung!$C$26,ABS(Daten!BV268)=Bemessung!$C$26,ABS(Daten!BY268)=Bemessung!$C$26,ABS(Daten!CB268)=Bemessung!$C$26),D262,"")</f>
        <v/>
      </c>
      <c r="E268" s="6"/>
      <c r="F268" s="57" t="s">
        <v>182</v>
      </c>
      <c r="G268" s="34"/>
      <c r="H268" s="19">
        <f>IF(H$82&gt;0,SQRT((H263+I265)^2+H264^2),-SQRT((H263+G265)^2+H264^2))</f>
        <v>0</v>
      </c>
      <c r="I268" s="26"/>
      <c r="J268" s="34"/>
      <c r="K268" s="19">
        <f>IF(K$82&gt;0,SQRT((K263+L265)^2+K264^2),-SQRT((K263+J265)^2+K264^2))</f>
        <v>0</v>
      </c>
      <c r="L268" s="26"/>
      <c r="M268" s="34"/>
      <c r="N268" s="19">
        <f>IF(N$82&gt;0,SQRT((N263+O265)^2+N264^2),-SQRT((N263+M265)^2+N264^2))</f>
        <v>0</v>
      </c>
      <c r="O268" s="26"/>
      <c r="P268" s="34"/>
      <c r="Q268" s="19">
        <f>IF(Q$82&gt;0,SQRT((Q263+R265)^2+Q264^2),-SQRT((Q263+P265)^2+Q264^2))</f>
        <v>0</v>
      </c>
      <c r="R268" s="26"/>
      <c r="S268" s="34"/>
      <c r="T268" s="19">
        <f>IF(T$82&gt;0,SQRT((T263+U265)^2+T264^2),-SQRT((T263+S265)^2+T264^2))</f>
        <v>0</v>
      </c>
      <c r="U268" s="26"/>
      <c r="V268" s="34"/>
      <c r="W268" s="19">
        <f>IF(W$82&gt;0,SQRT((W263+X265)^2+W264^2),-SQRT((W263+V265)^2+W264^2))</f>
        <v>0</v>
      </c>
      <c r="X268" s="26"/>
      <c r="Y268" s="34"/>
      <c r="Z268" s="19">
        <f>IF(Z$82&gt;0,SQRT((Z263+AA265)^2+Z264^2),-SQRT((Z263+Y265)^2+Z264^2))</f>
        <v>0</v>
      </c>
      <c r="AA268" s="26"/>
      <c r="AB268" s="34"/>
      <c r="AC268" s="19">
        <f>IF(AC$82&gt;0,SQRT((AC263+AD265)^2+AC264^2),-SQRT((AC263+AB265)^2+AC264^2))</f>
        <v>0</v>
      </c>
      <c r="AD268" s="26"/>
      <c r="AE268" s="34"/>
      <c r="AF268" s="19">
        <f>IF(AF$82&gt;0,SQRT((AF263+AG265)^2+AF264^2),-SQRT((AF263+AE265)^2+AF264^2))</f>
        <v>0</v>
      </c>
      <c r="AG268" s="26"/>
      <c r="AH268" s="34"/>
      <c r="AI268" s="19">
        <f>IF(AI$82&gt;0,SQRT((AI263+AJ265)^2+AI264^2),-SQRT((AI263+AH265)^2+AI264^2))</f>
        <v>0</v>
      </c>
      <c r="AJ268" s="26"/>
      <c r="AK268" s="34"/>
      <c r="AL268" s="19">
        <f>IF(AL$82&gt;0,SQRT((AL263+AM265)^2+AL264^2),-SQRT((AL263+AK265)^2+AL264^2))</f>
        <v>0</v>
      </c>
      <c r="AM268" s="26"/>
      <c r="AN268" s="34"/>
      <c r="AO268" s="19">
        <f>IF(AO$82&gt;0,SQRT((AO263+AP265)^2+AO264^2),-SQRT((AO263+AN265)^2+AO264^2))</f>
        <v>0</v>
      </c>
      <c r="AP268" s="26"/>
      <c r="AQ268" s="34"/>
      <c r="AR268" s="19">
        <f>IF(AR$82&gt;0,SQRT((AR263+AS265)^2+AR264^2),-SQRT((AR263+AQ265)^2+AR264^2))</f>
        <v>0</v>
      </c>
      <c r="AS268" s="26"/>
      <c r="AT268" s="34"/>
      <c r="AU268" s="19">
        <f>IF(AU$82&gt;0,SQRT((AU263+AV265)^2+AU264^2),-SQRT((AU263+AT265)^2+AU264^2))</f>
        <v>0</v>
      </c>
      <c r="AV268" s="26"/>
      <c r="AW268" s="34"/>
      <c r="AX268" s="19">
        <f>IF(AX$82&gt;0,SQRT((AX263+AY265)^2+AX264^2),-SQRT((AX263+AW265)^2+AX264^2))</f>
        <v>0</v>
      </c>
      <c r="AY268" s="26"/>
      <c r="AZ268" s="34"/>
      <c r="BA268" s="19">
        <f>IF(BA$82&gt;0,SQRT((BA263+BB265)^2+BA264^2),-SQRT((BA263+AZ265)^2+BA264^2))</f>
        <v>0</v>
      </c>
      <c r="BB268" s="26"/>
      <c r="BC268" s="34"/>
      <c r="BD268" s="19">
        <f>IF(BD$82&gt;0,SQRT((BD263+BE265)^2+BD264^2),-SQRT((BD263+BC265)^2+BD264^2))</f>
        <v>0</v>
      </c>
      <c r="BE268" s="26"/>
      <c r="BF268" s="34"/>
      <c r="BG268" s="19">
        <f>IF(BG$82&gt;0,SQRT((BG263+BH265)^2+BG264^2),-SQRT((BG263+BF265)^2+BG264^2))</f>
        <v>0</v>
      </c>
      <c r="BH268" s="26"/>
      <c r="BI268" s="34"/>
      <c r="BJ268" s="19">
        <f>IF(BJ$82&gt;0,SQRT((BJ263+BK265)^2+BJ264^2),-SQRT((BJ263+BI265)^2+BJ264^2))</f>
        <v>0</v>
      </c>
      <c r="BK268" s="26"/>
      <c r="BL268" s="34"/>
      <c r="BM268" s="19">
        <f>IF(BM$82&gt;0,SQRT((BM263+BN265)^2+BM264^2),-SQRT((BM263+BL265)^2+BM264^2))</f>
        <v>0</v>
      </c>
      <c r="BN268" s="26"/>
      <c r="BO268" s="34"/>
      <c r="BP268" s="19">
        <f>IF(BP$82&gt;0,SQRT((BP263+BQ265)^2+BP264^2),-SQRT((BP263+BO265)^2+BP264^2))</f>
        <v>0</v>
      </c>
      <c r="BQ268" s="26"/>
      <c r="BR268" s="34"/>
      <c r="BS268" s="19">
        <f>IF(BS$82&gt;0,SQRT((BS263+BT265)^2+BS264^2),-SQRT((BS263+BR265)^2+BS264^2))</f>
        <v>0</v>
      </c>
      <c r="BT268" s="26"/>
      <c r="BU268" s="34"/>
      <c r="BV268" s="19">
        <f>IF(BV$82&gt;0,SQRT((BV263+BW265)^2+BV264^2),-SQRT((BV263+BU265)^2+BV264^2))</f>
        <v>0</v>
      </c>
      <c r="BW268" s="26"/>
      <c r="BX268" s="34"/>
      <c r="BY268" s="19">
        <f>IF(BY$82&gt;0,SQRT((BY263+BZ265)^2+BY264^2),-SQRT((BY263+BX265)^2+BY264^2))</f>
        <v>0</v>
      </c>
      <c r="BZ268" s="26"/>
      <c r="CA268" s="34"/>
      <c r="CB268" s="19">
        <f>IF(CB$82&gt;0,SQRT((CB263+CC265)^2+CB264^2),-SQRT((CB263+CA265)^2+CB264^2))</f>
        <v>0</v>
      </c>
      <c r="CC268" s="26"/>
    </row>
    <row r="269" spans="1:81">
      <c r="A269" s="41" t="s">
        <v>226</v>
      </c>
      <c r="B269" s="6" t="str">
        <f>IF(D269="","",IF(ABS(H269)=Bemessung!$C$26,ABS(Daten!H266),IF(ABS(Daten!K269)=Bemessung!$C$26,ABS(Daten!K266),IF(ABS(Daten!N269)=Bemessung!$C$26,ABS(Daten!N266),IF(ABS(Daten!Q269)=Bemessung!$C$26,ABS(Daten!Q266),IF(ABS(Daten!T269)=Bemessung!$C$26,ABS(Daten!T266),IF(ABS(Daten!W269)=Bemessung!$C$26,ABS(Daten!W266),IF(ABS(Daten!Z269)=Bemessung!$C$26,ABS(Daten!Z266),IF(ABS(Daten!AC269)=Bemessung!$C$26,ABS(Daten!AC266),IF(ABS(Daten!AF269)=Bemessung!$C$26,ABS(Daten!AF266),IF(ABS(Daten!AI269)=Bemessung!$C$26,ABS(Daten!AI266),IF(ABS(Daten!AL269)=Bemessung!$C$26,ABS(Daten!AL266),IF(ABS(Daten!AO269)=Bemessung!$C$26,ABS(Daten!AO266),IF(ABS(Daten!AR269)=Bemessung!$C$26,ABS(Daten!AR266),IF(ABS(Daten!AU269)=Bemessung!$C$26,ABS(Daten!AU266),IF(ABS(Daten!AX269)=Bemessung!$C$26,ABS(Daten!AX266),IF(ABS(Daten!BA269)=Bemessung!$C$26,ABS(Daten!BA266),IF(ABS(Daten!BD269)=Bemessung!$C$26,ABS(Daten!BD266),IF(ABS(Daten!BG269)=Bemessung!$C$26,ABS(Daten!BG266),IF(ABS(Daten!BJ269)=Bemessung!$C$26,ABS(Daten!BJ266),IF(ABS(Daten!BM269)=Bemessung!$C$26,ABS(Daten!BM266),IF(ABS(Daten!BP269)=Bemessung!$C$26,ABS(Daten!BP266),IF(ABS(Daten!BS269)=Bemessung!$C$26,ABS(Daten!BS266),IF(ABS(Daten!BV269)=Bemessung!$C$26,ABS(Daten!BV266),IF(ABS(Daten!BY269)=Bemessung!$C$26,ABS(Daten!BY266),IF(ABS(Daten!CB269)=Bemessung!$C$26,ABS(Daten!CB266),""))))))))))))))))))))))))))</f>
        <v/>
      </c>
      <c r="C269" s="65" t="str">
        <f>IF(D269="","",IF(ABS(H269)=Bemessung!$C$26,1,IF(ABS(Daten!K269)=Bemessung!$C$26,2,IF(ABS(Daten!N269)=Bemessung!$C$26,3,IF(ABS(Daten!Q269)=Bemessung!$C$26,4,IF(ABS(Daten!T269)=Bemessung!$C$26,5,IF(ABS(Daten!W269)=Bemessung!$C$26,6,IF(ABS(Daten!Z269)=Bemessung!$C$26,7,IF(ABS(Daten!AC269)=Bemessung!$C$26,8,IF(ABS(Daten!AF269)=Bemessung!$C$26,9,IF(ABS(Daten!AI269)=Bemessung!$C$26,10,IF(ABS(Daten!AL269)=Bemessung!$C$26,11,IF(ABS(Daten!AO269)=Bemessung!$C$26,12,IF(ABS(Daten!AR269)=Bemessung!$C$26,13,IF(ABS(Daten!AU269)=Bemessung!$C$26,14,IF(ABS(Daten!AX269)=Bemessung!$C$26,15,IF(ABS(Daten!BA269)=Bemessung!$C$26,16,IF(ABS(Daten!BD269)=Bemessung!$C$26,17,IF(ABS(Daten!BG269)=Bemessung!$C$26,18,IF(ABS(Daten!BJ269)=Bemessung!$C$26,19,IF(ABS(Daten!BM269)=Bemessung!$C$26,20,IF(ABS(Daten!BP269)=Bemessung!$C$26,21,IF(ABS(Daten!BS269)=Bemessung!$C$26,22,IF(ABS(Daten!BV269)=Bemessung!$C$26,23,IF(ABS(Daten!BY269)=Bemessung!$C$26,24,IF(ABS(Daten!CB269)=Bemessung!$C$26,25,""))))))))))))))))))))))))))</f>
        <v/>
      </c>
      <c r="D269" s="58" t="str">
        <f>IF(OR(ABS(H269)=Bemessung!$C$26,ABS(K269)=Bemessung!$C$26,ABS(N269)=Bemessung!$C$26,ABS(Daten!Q269)=Bemessung!$C$26,ABS(Daten!T269)=Bemessung!$C$26,ABS(Daten!W269)=Bemessung!$C$26,ABS(Daten!Z269)=Bemessung!$C$26,ABS(Daten!AC269)=Bemessung!$C$26,ABS(Daten!AF269)=Bemessung!$C$26,ABS(Daten!AI269)=Bemessung!$C$26,ABS(Daten!AL269)=Bemessung!$C$26,ABS(Daten!AO269)=Bemessung!$C$26,ABS(Daten!AR269)=Bemessung!$C$26,ABS(Daten!AU269)=Bemessung!$C$26,ABS(Daten!AX269)=Bemessung!$C$26,ABS(Daten!BA269)=Bemessung!$C$26,ABS(Daten!BD269)=Bemessung!$C$26,ABS(Daten!BG269)=Bemessung!$C$26,ABS(Daten!BJ269)=Bemessung!$C$26,ABS(Daten!BM269)=Bemessung!$C$26,ABS(Daten!BP269)=Bemessung!$C$26,ABS(Daten!BS269)=Bemessung!$C$26,ABS(Daten!BV269)=Bemessung!$C$26,ABS(Daten!BY269)=Bemessung!$C$26,ABS(Daten!CB269)=Bemessung!$C$26),D262,"")</f>
        <v/>
      </c>
      <c r="E269" s="6"/>
      <c r="F269" s="57" t="s">
        <v>183</v>
      </c>
      <c r="G269" s="34"/>
      <c r="H269" s="19">
        <f>IF(H$82&gt;0,SQRT((H266+I265)^2+H267^2),-SQRT((H266+G265)^2+H267^2))</f>
        <v>0</v>
      </c>
      <c r="I269" s="26"/>
      <c r="J269" s="34"/>
      <c r="K269" s="19">
        <f>IF(K$82&gt;0,SQRT((K266+L265)^2+K267^2),-SQRT((K266+J265)^2+K267^2))</f>
        <v>0</v>
      </c>
      <c r="L269" s="26"/>
      <c r="M269" s="34"/>
      <c r="N269" s="19">
        <f>IF(N$82&gt;0,SQRT((N266+O265)^2+N267^2),-SQRT((N266+M265)^2+N267^2))</f>
        <v>0</v>
      </c>
      <c r="O269" s="26"/>
      <c r="P269" s="34"/>
      <c r="Q269" s="19">
        <f>IF(Q$82&gt;0,SQRT((Q266+R265)^2+Q267^2),-SQRT((Q266+P265)^2+Q267^2))</f>
        <v>0</v>
      </c>
      <c r="R269" s="26"/>
      <c r="S269" s="34"/>
      <c r="T269" s="19">
        <f>IF(T$82&gt;0,SQRT((T266+U265)^2+T267^2),-SQRT((T266+S265)^2+T267^2))</f>
        <v>0</v>
      </c>
      <c r="U269" s="26"/>
      <c r="V269" s="34"/>
      <c r="W269" s="19">
        <f>IF(W$82&gt;0,SQRT((W266+X265)^2+W267^2),-SQRT((W266+V265)^2+W267^2))</f>
        <v>0</v>
      </c>
      <c r="X269" s="26"/>
      <c r="Y269" s="34"/>
      <c r="Z269" s="19">
        <f>IF(Z$82&gt;0,SQRT((Z266+AA265)^2+Z267^2),-SQRT((Z266+Y265)^2+Z267^2))</f>
        <v>0</v>
      </c>
      <c r="AA269" s="26"/>
      <c r="AB269" s="34"/>
      <c r="AC269" s="19">
        <f>IF(AC$82&gt;0,SQRT((AC266+AD265)^2+AC267^2),-SQRT((AC266+AB265)^2+AC267^2))</f>
        <v>0</v>
      </c>
      <c r="AD269" s="26"/>
      <c r="AE269" s="34"/>
      <c r="AF269" s="19">
        <f>IF(AF$82&gt;0,SQRT((AF266+AG265)^2+AF267^2),-SQRT((AF266+AE265)^2+AF267^2))</f>
        <v>0</v>
      </c>
      <c r="AG269" s="26"/>
      <c r="AH269" s="34"/>
      <c r="AI269" s="19">
        <f>IF(AI$82&gt;0,SQRT((AI266+AJ265)^2+AI267^2),-SQRT((AI266+AH265)^2+AI267^2))</f>
        <v>0</v>
      </c>
      <c r="AJ269" s="26"/>
      <c r="AK269" s="34"/>
      <c r="AL269" s="19">
        <f>IF(AL$82&gt;0,SQRT((AL266+AM265)^2+AL267^2),-SQRT((AL266+AK265)^2+AL267^2))</f>
        <v>0</v>
      </c>
      <c r="AM269" s="26"/>
      <c r="AN269" s="34"/>
      <c r="AO269" s="19">
        <f>IF(AO$82&gt;0,SQRT((AO266+AP265)^2+AO267^2),-SQRT((AO266+AN265)^2+AO267^2))</f>
        <v>0</v>
      </c>
      <c r="AP269" s="26"/>
      <c r="AQ269" s="34"/>
      <c r="AR269" s="19">
        <f>IF(AR$82&gt;0,SQRT((AR266+AS265)^2+AR267^2),-SQRT((AR266+AQ265)^2+AR267^2))</f>
        <v>0</v>
      </c>
      <c r="AS269" s="26"/>
      <c r="AT269" s="34"/>
      <c r="AU269" s="19">
        <f>IF(AU$82&gt;0,SQRT((AU266+AV265)^2+AU267^2),-SQRT((AU266+AT265)^2+AU267^2))</f>
        <v>0</v>
      </c>
      <c r="AV269" s="26"/>
      <c r="AW269" s="34"/>
      <c r="AX269" s="19">
        <f>IF(AX$82&gt;0,SQRT((AX266+AY265)^2+AX267^2),-SQRT((AX266+AW265)^2+AX267^2))</f>
        <v>0</v>
      </c>
      <c r="AY269" s="26"/>
      <c r="AZ269" s="34"/>
      <c r="BA269" s="19">
        <f>IF(BA$82&gt;0,SQRT((BA266+BB265)^2+BA267^2),-SQRT((BA266+AZ265)^2+BA267^2))</f>
        <v>0</v>
      </c>
      <c r="BB269" s="26"/>
      <c r="BC269" s="34"/>
      <c r="BD269" s="19">
        <f>IF(BD$82&gt;0,SQRT((BD266+BE265)^2+BD267^2),-SQRT((BD266+BC265)^2+BD267^2))</f>
        <v>0</v>
      </c>
      <c r="BE269" s="26"/>
      <c r="BF269" s="34"/>
      <c r="BG269" s="19">
        <f>IF(BG$82&gt;0,SQRT((BG266+BH265)^2+BG267^2),-SQRT((BG266+BF265)^2+BG267^2))</f>
        <v>0</v>
      </c>
      <c r="BH269" s="26"/>
      <c r="BI269" s="34"/>
      <c r="BJ269" s="19">
        <f>IF(BJ$82&gt;0,SQRT((BJ266+BK265)^2+BJ267^2),-SQRT((BJ266+BI265)^2+BJ267^2))</f>
        <v>0</v>
      </c>
      <c r="BK269" s="26"/>
      <c r="BL269" s="34"/>
      <c r="BM269" s="19">
        <f>IF(BM$82&gt;0,SQRT((BM266+BN265)^2+BM267^2),-SQRT((BM266+BL265)^2+BM267^2))</f>
        <v>0</v>
      </c>
      <c r="BN269" s="26"/>
      <c r="BO269" s="34"/>
      <c r="BP269" s="19">
        <f>IF(BP$82&gt;0,SQRT((BP266+BQ265)^2+BP267^2),-SQRT((BP266+BO265)^2+BP267^2))</f>
        <v>0</v>
      </c>
      <c r="BQ269" s="26"/>
      <c r="BR269" s="34"/>
      <c r="BS269" s="19">
        <f>IF(BS$82&gt;0,SQRT((BS266+BT265)^2+BS267^2),-SQRT((BS266+BR265)^2+BS267^2))</f>
        <v>0</v>
      </c>
      <c r="BT269" s="26"/>
      <c r="BU269" s="34"/>
      <c r="BV269" s="19">
        <f>IF(BV$82&gt;0,SQRT((BV266+BW265)^2+BV267^2),-SQRT((BV266+BU265)^2+BV267^2))</f>
        <v>0</v>
      </c>
      <c r="BW269" s="26"/>
      <c r="BX269" s="34"/>
      <c r="BY269" s="19">
        <f>IF(BY$82&gt;0,SQRT((BY266+BZ265)^2+BY267^2),-SQRT((BY266+BX265)^2+BY267^2))</f>
        <v>0</v>
      </c>
      <c r="BZ269" s="26"/>
      <c r="CA269" s="34"/>
      <c r="CB269" s="19">
        <f>IF(CB$82&gt;0,SQRT((CB266+CC265)^2+CB267^2),-SQRT((CB266+CA265)^2+CB267^2))</f>
        <v>0</v>
      </c>
      <c r="CC269" s="26"/>
    </row>
    <row r="270" spans="1:81">
      <c r="A270" s="41" t="s">
        <v>227</v>
      </c>
      <c r="B270" s="6" t="str">
        <f>IF(D269="","",IF(ABS(H269)=Bemessung!$C$26,ABS(Daten!H265),IF(ABS(Daten!K269)=Bemessung!$C$26,ABS(Daten!K265),IF(ABS(Daten!N269)=Bemessung!$C$26,ABS(Daten!N265),IF(ABS(Daten!Q269)=Bemessung!$C$26,ABS(Daten!Q265),IF(ABS(Daten!T269)=Bemessung!$C$26,ABS(Daten!T265),IF(ABS(Daten!W269)=Bemessung!$C$26,ABS(Daten!W265),IF(ABS(Daten!Z269)=Bemessung!$C$26,ABS(Daten!Z265),IF(ABS(Daten!AC269)=Bemessung!$C$26,ABS(Daten!AC265),IF(ABS(Daten!AF269)=Bemessung!$C$26,ABS(Daten!AF265),IF(ABS(Daten!AI269)=Bemessung!$C$26,ABS(Daten!AI265),IF(ABS(Daten!AL269)=Bemessung!$C$26,ABS(Daten!AL265),IF(ABS(Daten!AO269)=Bemessung!$C$26,ABS(Daten!AO265),IF(ABS(Daten!AR269)=Bemessung!$C$26,ABS(Daten!AR265),IF(ABS(Daten!AU269)=Bemessung!$C$26,ABS(Daten!AU265),IF(ABS(Daten!AX269)=Bemessung!$C$26,ABS(Daten!AX265),IF(ABS(Daten!BA269)=Bemessung!$C$26,ABS(Daten!BA265),IF(ABS(Daten!BD269)=Bemessung!$C$26,ABS(Daten!BD265),IF(ABS(Daten!BG269)=Bemessung!$C$26,ABS(Daten!BG265),IF(ABS(Daten!BJ269)=Bemessung!$C$26,ABS(Daten!BJ265),IF(ABS(Daten!BM269)=Bemessung!$C$26,ABS(Daten!BM265),IF(ABS(Daten!BP269)=Bemessung!$C$26,ABS(Daten!BP265),IF(ABS(Daten!BS269)=Bemessung!$C$26,ABS(Daten!BS265),IF(ABS(Daten!BV269)=Bemessung!$C$26,ABS(Daten!BV265),IF(ABS(Daten!BY269)=Bemessung!$C$26,ABS(Daten!BY265),IF(ABS(Daten!CB269)=Bemessung!$C$26,ABS(Daten!CB265),""))))))))))))))))))))))))))</f>
        <v/>
      </c>
      <c r="C270" s="28"/>
      <c r="E270" s="3"/>
      <c r="F270" s="58" t="s">
        <v>102</v>
      </c>
      <c r="G270" s="59"/>
      <c r="H270" s="60">
        <f>IF(H$82&gt;0,MAX(H268:H269),MIN(H268:H269))</f>
        <v>0</v>
      </c>
      <c r="I270" s="61"/>
      <c r="J270" s="59"/>
      <c r="K270" s="60">
        <f>IF(K$82&gt;0,MAX(K268:K269),MIN(K268:K269))</f>
        <v>0</v>
      </c>
      <c r="L270" s="61"/>
      <c r="M270" s="59"/>
      <c r="N270" s="60">
        <f>IF(N$82&gt;0,MAX(N268:N269),MIN(N268:N269))</f>
        <v>0</v>
      </c>
      <c r="O270" s="61"/>
      <c r="P270" s="59"/>
      <c r="Q270" s="60">
        <f>IF(Q$82&gt;0,MAX(Q268:Q269),MIN(Q268:Q269))</f>
        <v>0</v>
      </c>
      <c r="R270" s="61"/>
      <c r="S270" s="59"/>
      <c r="T270" s="60">
        <f>IF(T$82&gt;0,MAX(T268:T269),MIN(T268:T269))</f>
        <v>0</v>
      </c>
      <c r="U270" s="61"/>
      <c r="V270" s="59"/>
      <c r="W270" s="60">
        <f>IF(W$82&gt;0,MAX(W268:W269),MIN(W268:W269))</f>
        <v>0</v>
      </c>
      <c r="X270" s="61"/>
      <c r="Y270" s="59"/>
      <c r="Z270" s="60">
        <f>IF(Z$82&gt;0,MAX(Z268:Z269),MIN(Z268:Z269))</f>
        <v>0</v>
      </c>
      <c r="AA270" s="61"/>
      <c r="AB270" s="59"/>
      <c r="AC270" s="60">
        <f>IF(AC$82&gt;0,MAX(AC268:AC269),MIN(AC268:AC269))</f>
        <v>0</v>
      </c>
      <c r="AD270" s="61"/>
      <c r="AE270" s="59"/>
      <c r="AF270" s="60">
        <f>IF(AF$82&gt;0,MAX(AF268:AF269),MIN(AF268:AF269))</f>
        <v>0</v>
      </c>
      <c r="AG270" s="61"/>
      <c r="AH270" s="59"/>
      <c r="AI270" s="60">
        <f>IF(AI$82&gt;0,MAX(AI268:AI269),MIN(AI268:AI269))</f>
        <v>0</v>
      </c>
      <c r="AJ270" s="61"/>
      <c r="AK270" s="59"/>
      <c r="AL270" s="60">
        <f>IF(AL$82&gt;0,MAX(AL268:AL269),MIN(AL268:AL269))</f>
        <v>0</v>
      </c>
      <c r="AM270" s="61"/>
      <c r="AN270" s="59"/>
      <c r="AO270" s="60">
        <f>IF(AO$82&gt;0,MAX(AO268:AO269),MIN(AO268:AO269))</f>
        <v>0</v>
      </c>
      <c r="AP270" s="61"/>
      <c r="AQ270" s="59"/>
      <c r="AR270" s="60">
        <f>IF(AR$82&gt;0,MAX(AR268:AR269),MIN(AR268:AR269))</f>
        <v>0</v>
      </c>
      <c r="AS270" s="61"/>
      <c r="AT270" s="59"/>
      <c r="AU270" s="60">
        <f>IF(AU$82&gt;0,MAX(AU268:AU269),MIN(AU268:AU269))</f>
        <v>0</v>
      </c>
      <c r="AV270" s="61"/>
      <c r="AW270" s="59"/>
      <c r="AX270" s="60">
        <f>IF(AX$82&gt;0,MAX(AX268:AX269),MIN(AX268:AX269))</f>
        <v>0</v>
      </c>
      <c r="AY270" s="61"/>
      <c r="AZ270" s="59"/>
      <c r="BA270" s="60">
        <f>IF(BA$82&gt;0,MAX(BA268:BA269),MIN(BA268:BA269))</f>
        <v>0</v>
      </c>
      <c r="BB270" s="61"/>
      <c r="BC270" s="59"/>
      <c r="BD270" s="60">
        <f>IF(BD$82&gt;0,MAX(BD268:BD269),MIN(BD268:BD269))</f>
        <v>0</v>
      </c>
      <c r="BE270" s="61"/>
      <c r="BF270" s="59"/>
      <c r="BG270" s="60">
        <f>IF(BG$82&gt;0,MAX(BG268:BG269),MIN(BG268:BG269))</f>
        <v>0</v>
      </c>
      <c r="BH270" s="61"/>
      <c r="BI270" s="59"/>
      <c r="BJ270" s="60">
        <f>IF(BJ$82&gt;0,MAX(BJ268:BJ269),MIN(BJ268:BJ269))</f>
        <v>0</v>
      </c>
      <c r="BK270" s="61"/>
      <c r="BL270" s="59"/>
      <c r="BM270" s="60">
        <f>IF(BM$82&gt;0,MAX(BM268:BM269),MIN(BM268:BM269))</f>
        <v>0</v>
      </c>
      <c r="BN270" s="61"/>
      <c r="BO270" s="59"/>
      <c r="BP270" s="60">
        <f>IF(BP$82&gt;0,MAX(BP268:BP269),MIN(BP268:BP269))</f>
        <v>0</v>
      </c>
      <c r="BQ270" s="61"/>
      <c r="BR270" s="59"/>
      <c r="BS270" s="60">
        <f>IF(BS$82&gt;0,MAX(BS268:BS269),MIN(BS268:BS269))</f>
        <v>0</v>
      </c>
      <c r="BT270" s="61"/>
      <c r="BU270" s="59"/>
      <c r="BV270" s="60">
        <f>IF(BV$82&gt;0,MAX(BV268:BV269),MIN(BV268:BV269))</f>
        <v>0</v>
      </c>
      <c r="BW270" s="61"/>
      <c r="BX270" s="59"/>
      <c r="BY270" s="60">
        <f>IF(BY$82&gt;0,MAX(BY268:BY269),MIN(BY268:BY269))</f>
        <v>0</v>
      </c>
      <c r="BZ270" s="61"/>
      <c r="CA270" s="59"/>
      <c r="CB270" s="60">
        <f>IF(CB$82&gt;0,MAX(CB268:CB269),MIN(CB268:CB269))</f>
        <v>0</v>
      </c>
      <c r="CC270" s="61"/>
    </row>
    <row r="271" spans="1:81">
      <c r="A271" s="34" t="s">
        <v>228</v>
      </c>
      <c r="B271" s="19" t="str">
        <f>IF(D269="","",IF(ABS(H269)=Bemessung!$C$26,ABS(Daten!H267),IF(ABS(Daten!K269)=Bemessung!$C$26,ABS(Daten!K267),IF(ABS(Daten!N269)=Bemessung!$C$26,ABS(Daten!N267),IF(ABS(Daten!Q269)=Bemessung!$C$26,ABS(Daten!Q267),IF(ABS(Daten!T269)=Bemessung!$C$26,ABS(Daten!T267),IF(ABS(Daten!W269)=Bemessung!$C$26,ABS(Daten!W267),IF(ABS(Daten!Z269)=Bemessung!$C$26,ABS(Daten!Z267),IF(ABS(Daten!AC269)=Bemessung!$C$26,ABS(Daten!AC267),IF(ABS(Daten!AF269)=Bemessung!$C$26,ABS(Daten!AF267),IF(ABS(Daten!AI269)=Bemessung!$C$26,ABS(Daten!AI267),IF(ABS(Daten!AL269)=Bemessung!$C$26,ABS(Daten!AL267),IF(ABS(Daten!AO269)=Bemessung!$C$26,ABS(Daten!AO267),IF(ABS(Daten!AR269)=Bemessung!$C$26,ABS(Daten!AR267),IF(ABS(Daten!AU269)=Bemessung!$C$26,ABS(Daten!AU267),IF(ABS(Daten!AX269)=Bemessung!$C$26,ABS(Daten!AX267),IF(ABS(Daten!BA269)=Bemessung!$C$26,ABS(Daten!BA267),IF(ABS(Daten!BD269)=Bemessung!$C$26,ABS(Daten!BD267),IF(ABS(Daten!BG269)=Bemessung!$C$26,ABS(Daten!BG267),IF(ABS(Daten!BJ269)=Bemessung!$C$26,ABS(Daten!BJ267),IF(ABS(Daten!BM269)=Bemessung!$C$26,ABS(Daten!BM267),IF(ABS(Daten!BP269)=Bemessung!$C$26,ABS(Daten!BP267),IF(ABS(Daten!BS269)=Bemessung!$C$26,ABS(Daten!BS267),IF(ABS(Daten!BV269)=Bemessung!$C$26,ABS(Daten!BV267),IF(ABS(Daten!BY269)=Bemessung!$C$26,ABS(Daten!BY267),IF(ABS(Daten!CB269)=Bemessung!$C$26,ABS(Daten!CB267),""))))))))))))))))))))))))))</f>
        <v/>
      </c>
      <c r="C271" s="53"/>
      <c r="E271" s="3"/>
      <c r="F271" s="3"/>
      <c r="G271" s="3"/>
      <c r="H271" s="3"/>
      <c r="I271" s="3"/>
      <c r="J271" s="3"/>
      <c r="K271" s="3"/>
      <c r="L271" s="3"/>
      <c r="M271" s="3"/>
      <c r="P271" s="3"/>
      <c r="AP271" s="3"/>
      <c r="AQ271" s="3"/>
      <c r="AR271" s="3"/>
      <c r="AS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</row>
    <row r="272" spans="1:81">
      <c r="E272" s="3"/>
      <c r="F272" s="3" t="s">
        <v>99</v>
      </c>
      <c r="G272" s="3"/>
      <c r="H272" s="6">
        <f>IF($E274=0,0,IF(H$80=0,0,H262))</f>
        <v>0</v>
      </c>
      <c r="I272" s="97">
        <f>IF(H$80=0,0,IF(OR($E274&gt;H_T-LBh_o,$E274&lt;=LBH_u),0,Daten!H272))</f>
        <v>0</v>
      </c>
      <c r="J272" s="3"/>
      <c r="K272" s="6">
        <f>IF($E274=0,0,IF(K$80=0,0,K262))</f>
        <v>0</v>
      </c>
      <c r="L272" s="97">
        <f>IF(K$80=0,0,IF(OR($E274&gt;H_T-LBh_o,$E274&lt;=LBH_u),0,Daten!K272))</f>
        <v>0</v>
      </c>
      <c r="M272" s="3"/>
      <c r="N272" s="6">
        <f>IF($E274=0,0,IF(N$80=0,0,N262))</f>
        <v>0</v>
      </c>
      <c r="O272" s="97">
        <f>IF(N$80=0,0,IF(OR($E274&gt;H_T-LBh_o,$E274&lt;=LBH_u),0,Daten!N272))</f>
        <v>0</v>
      </c>
      <c r="P272" s="3"/>
      <c r="Q272" s="6">
        <f>IF($E274=0,0,IF(Q$80=0,0,Q262))</f>
        <v>0</v>
      </c>
      <c r="R272" s="97">
        <f>IF(Q$80=0,0,IF(OR($E274&gt;H_T-LBh_o,$E274&lt;=LBH_u),0,Daten!Q272))</f>
        <v>0</v>
      </c>
      <c r="T272" s="6">
        <f>IF($E274=0,0,IF(T$80=0,0,T262))</f>
        <v>0</v>
      </c>
      <c r="U272" s="97">
        <f>IF(T$80=0,0,IF(OR($E274&gt;H_T-LBh_o,$E274&lt;=LBH_u),0,Daten!T272))</f>
        <v>0</v>
      </c>
      <c r="W272" s="6">
        <f>IF($E274=0,0,IF(W$80=0,0,W262))</f>
        <v>0</v>
      </c>
      <c r="X272" s="97">
        <f>IF(W$80=0,0,IF(OR($E274&gt;H_T-LBh_o,$E274&lt;=LBH_u),0,Daten!W272))</f>
        <v>0</v>
      </c>
      <c r="Z272" s="6">
        <f>IF($E274=0,0,IF(Z$80=0,0,Z262))</f>
        <v>0</v>
      </c>
      <c r="AA272" s="97">
        <f>IF(Z$80=0,0,IF(OR($E274&gt;H_T-LBh_o,$E274&lt;=LBH_u),0,Daten!Z272))</f>
        <v>0</v>
      </c>
      <c r="AC272" s="6">
        <f>IF($E274=0,0,IF(AC$80=0,0,AC262))</f>
        <v>0</v>
      </c>
      <c r="AD272" s="97">
        <f>IF(AC$80=0,0,IF(OR($E274&gt;H_T-LBh_o,$E274&lt;=LBH_u),0,Daten!AC272))</f>
        <v>0</v>
      </c>
      <c r="AF272" s="6">
        <f>IF($E274=0,0,IF(AF$80=0,0,AF262))</f>
        <v>0</v>
      </c>
      <c r="AG272" s="97">
        <f>IF(AF$80=0,0,IF(OR($E274&gt;H_T-LBh_o,$E274&lt;=LBH_u),0,Daten!AF272))</f>
        <v>0</v>
      </c>
      <c r="AI272" s="6">
        <f>IF($E274=0,0,IF(AI$80=0,0,AI262))</f>
        <v>0</v>
      </c>
      <c r="AJ272" s="97">
        <f>IF(AI$80=0,0,IF(OR($E274&gt;H_T-LBh_o,$E274&lt;=LBH_u),0,Daten!AI272))</f>
        <v>0</v>
      </c>
      <c r="AL272" s="6">
        <f>IF($E274=0,0,IF(AL$80=0,0,AL262))</f>
        <v>0</v>
      </c>
      <c r="AM272" s="97">
        <f>IF(AL$80=0,0,IF(OR($E274&gt;H_T-LBh_o,$E274&lt;=LBH_u),0,Daten!AL272))</f>
        <v>0</v>
      </c>
      <c r="AO272" s="6">
        <f>IF($E274=0,0,IF(AO$80=0,0,AO262))</f>
        <v>0</v>
      </c>
      <c r="AP272" s="97">
        <f>IF(AO$80=0,0,IF(OR($E274&gt;H_T-LBh_o,$E274&lt;=LBH_u),0,Daten!AO272))</f>
        <v>0</v>
      </c>
      <c r="AQ272" s="3"/>
      <c r="AR272" s="6">
        <f>IF($E274=0,0,IF(AR$80=0,0,AR262))</f>
        <v>0</v>
      </c>
      <c r="AS272" s="97">
        <f>IF(AR$80=0,0,IF(OR($E274&gt;H_T-LBh_o,$E274&lt;=LBH_u),0,Daten!AR272))</f>
        <v>0</v>
      </c>
      <c r="AU272" s="6">
        <f>IF($E274=0,0,IF(AU$80=0,0,AU262))</f>
        <v>0</v>
      </c>
      <c r="AV272" s="97">
        <f>IF(AU$80=0,0,IF(OR($E274&gt;H_T-LBh_o,$E274&lt;=LBH_u),0,Daten!AU272))</f>
        <v>0</v>
      </c>
      <c r="AW272" s="3"/>
      <c r="AX272" s="6">
        <f>IF($E274=0,0,IF(AX$80=0,0,AX262))</f>
        <v>0</v>
      </c>
      <c r="AY272" s="97">
        <f>IF(AX$80=0,0,IF(OR($E274&gt;H_T-LBh_o,$E274&lt;=LBH_u),0,Daten!AX272))</f>
        <v>0</v>
      </c>
      <c r="AZ272" s="3"/>
      <c r="BA272" s="6">
        <f>IF($E274=0,0,IF(BA$80=0,0,BA262))</f>
        <v>0</v>
      </c>
      <c r="BB272" s="97">
        <f>IF(BA$80=0,0,IF(OR($E274&gt;H_T-LBh_o,$E274&lt;=LBH_u),0,Daten!BA272))</f>
        <v>0</v>
      </c>
      <c r="BC272" s="3"/>
      <c r="BD272" s="6">
        <f>IF($E274=0,0,IF(BD$80=0,0,BD262))</f>
        <v>0</v>
      </c>
      <c r="BE272" s="97">
        <f>IF(BD$80=0,0,IF(OR($E274&gt;H_T-LBh_o,$E274&lt;=LBH_u),0,Daten!BD272))</f>
        <v>0</v>
      </c>
      <c r="BF272" s="3"/>
      <c r="BG272" s="6">
        <f>IF($E274=0,0,IF(BG$80=0,0,BG262))</f>
        <v>0</v>
      </c>
      <c r="BH272" s="97">
        <f>IF(BG$80=0,0,IF(OR($E274&gt;H_T-LBh_o,$E274&lt;=LBH_u),0,Daten!BG272))</f>
        <v>0</v>
      </c>
      <c r="BI272" s="3"/>
      <c r="BJ272" s="6">
        <f>IF($E274=0,0,IF(BJ$80=0,0,BJ262))</f>
        <v>0</v>
      </c>
      <c r="BK272" s="97">
        <f>IF(BJ$80=0,0,IF(OR($E274&gt;H_T-LBh_o,$E274&lt;=LBH_u),0,Daten!BJ272))</f>
        <v>0</v>
      </c>
      <c r="BL272" s="3"/>
      <c r="BM272" s="6">
        <f>IF($E274=0,0,IF(BM$80=0,0,BM262))</f>
        <v>0</v>
      </c>
      <c r="BN272" s="97">
        <f>IF(BM$80=0,0,IF(OR($E274&gt;H_T-LBh_o,$E274&lt;=LBH_u),0,Daten!BM272))</f>
        <v>0</v>
      </c>
      <c r="BO272" s="3"/>
      <c r="BP272" s="6">
        <f>IF($E274=0,0,IF(BP$80=0,0,BP262))</f>
        <v>0</v>
      </c>
      <c r="BQ272" s="97">
        <f>IF(BP$80=0,0,IF(OR($E274&gt;H_T-LBh_o,$E274&lt;=LBH_u),0,Daten!BP272))</f>
        <v>0</v>
      </c>
      <c r="BR272" s="3"/>
      <c r="BS272" s="6">
        <f>IF($E274=0,0,IF(BS$80=0,0,BS262))</f>
        <v>0</v>
      </c>
      <c r="BT272" s="97">
        <f>IF(BS$80=0,0,IF(OR($E274&gt;H_T-LBh_o,$E274&lt;=LBH_u),0,Daten!BS272))</f>
        <v>0</v>
      </c>
      <c r="BU272" s="3"/>
      <c r="BV272" s="6">
        <f>IF($E274=0,0,IF(BV$80=0,0,BV262))</f>
        <v>0</v>
      </c>
      <c r="BW272" s="97">
        <f>IF(BV$80=0,0,IF(OR($E274&gt;H_T-LBh_o,$E274&lt;=LBH_u),0,Daten!BV272))</f>
        <v>0</v>
      </c>
      <c r="BX272" s="3"/>
      <c r="BY272" s="6">
        <f>IF($E274=0,0,IF(BY$80=0,0,BY262))</f>
        <v>0</v>
      </c>
      <c r="BZ272" s="97">
        <f>IF(BY$80=0,0,IF(OR($E274&gt;H_T-LBh_o,$E274&lt;=LBH_u),0,Daten!BY272))</f>
        <v>0</v>
      </c>
      <c r="CA272" s="3"/>
      <c r="CB272" s="6">
        <f>IF($E274=0,0,IF(CB$80=0,0,CB262))</f>
        <v>0</v>
      </c>
      <c r="CC272" s="97">
        <f>IF(CB$80=0,0,IF(OR($E274&gt;H_T-LBh_o,$E274&lt;=LBH_u),0,Daten!CB272))</f>
        <v>0</v>
      </c>
    </row>
    <row r="273" spans="1:81">
      <c r="A273" s="46" t="str">
        <f>IF(D279=D273,H274,IF(D280=D273,H277,""))</f>
        <v/>
      </c>
      <c r="B273" s="92" t="str">
        <f>IF(AND(D279="",D280=""),"",D273)</f>
        <v/>
      </c>
      <c r="C273" s="92" t="str">
        <f>IF(AND(D279="",D280=""),"",IF(D279=D273,"oben","unten"))</f>
        <v/>
      </c>
      <c r="D273" s="3">
        <v>18</v>
      </c>
      <c r="F273" s="3" t="s">
        <v>100</v>
      </c>
      <c r="G273" s="3"/>
      <c r="H273" s="6">
        <f>IF(H$80=0,0,H272-qd*($E274-$E276)/H_T)</f>
        <v>0</v>
      </c>
      <c r="I273" s="97">
        <f>IF(H$80=0,0,IF(OR($E276&gt;=H_T-LBh_o,$E276&lt;LBH_u),0,Daten!H273))</f>
        <v>0</v>
      </c>
      <c r="J273" s="3"/>
      <c r="K273" s="6">
        <f>IF(K$80=0,0,K272-qd*($E274-$E276)/H_T)</f>
        <v>0</v>
      </c>
      <c r="L273" s="97">
        <f>IF(K$80=0,0,IF(OR($E276&gt;=H_T-LBh_o,$E276&lt;LBH_u),0,Daten!K273))</f>
        <v>0</v>
      </c>
      <c r="M273" s="3"/>
      <c r="N273" s="6">
        <f>IF(N$80=0,0,N272-qd*($E274-$E276)/H_T)</f>
        <v>0</v>
      </c>
      <c r="O273" s="97">
        <f>IF(N$80=0,0,IF(OR($E276&gt;=H_T-LBh_o,$E276&lt;LBH_u),0,Daten!N273))</f>
        <v>0</v>
      </c>
      <c r="P273" s="3"/>
      <c r="Q273" s="6">
        <f>IF(Q$80=0,0,Q272-qd*($E274-$E276)/H_T)</f>
        <v>0</v>
      </c>
      <c r="R273" s="97">
        <f>IF(Q$80=0,0,IF(OR($E276&gt;=H_T-LBh_o,$E276&lt;LBH_u),0,Daten!Q273))</f>
        <v>0</v>
      </c>
      <c r="T273" s="6">
        <f>IF(T$80=0,0,T272-qd*($E274-$E276)/H_T)</f>
        <v>0</v>
      </c>
      <c r="U273" s="97">
        <f>IF(T$80=0,0,IF(OR($E276&gt;=H_T-LBh_o,$E276&lt;LBH_u),0,Daten!T273))</f>
        <v>0</v>
      </c>
      <c r="W273" s="6">
        <f>IF(W$80=0,0,W272-qd*($E274-$E276)/H_T)</f>
        <v>0</v>
      </c>
      <c r="X273" s="97">
        <f>IF(W$80=0,0,IF(OR($E276&gt;=H_T-LBh_o,$E276&lt;LBH_u),0,Daten!W273))</f>
        <v>0</v>
      </c>
      <c r="Z273" s="6">
        <f>IF(Z$80=0,0,Z272-qd*($E274-$E276)/H_T)</f>
        <v>0</v>
      </c>
      <c r="AA273" s="97">
        <f>IF(Z$80=0,0,IF(OR($E276&gt;=H_T-LBh_o,$E276&lt;LBH_u),0,Daten!Z273))</f>
        <v>0</v>
      </c>
      <c r="AC273" s="6">
        <f>IF(AC$80=0,0,AC272-qd*($E274-$E276)/H_T)</f>
        <v>0</v>
      </c>
      <c r="AD273" s="97">
        <f>IF(AC$80=0,0,IF(OR($E276&gt;=H_T-LBh_o,$E276&lt;LBH_u),0,Daten!AC273))</f>
        <v>0</v>
      </c>
      <c r="AF273" s="6">
        <f>IF(AF$80=0,0,AF272-qd*($E274-$E276)/H_T)</f>
        <v>0</v>
      </c>
      <c r="AG273" s="97">
        <f>IF(AF$80=0,0,IF(OR($E276&gt;=H_T-LBh_o,$E276&lt;LBH_u),0,Daten!AF273))</f>
        <v>0</v>
      </c>
      <c r="AI273" s="6">
        <f>IF(AI$80=0,0,AI272-qd*($E274-$E276)/H_T)</f>
        <v>0</v>
      </c>
      <c r="AJ273" s="97">
        <f>IF(AI$80=0,0,IF(OR($E276&gt;=H_T-LBh_o,$E276&lt;LBH_u),0,Daten!AI273))</f>
        <v>0</v>
      </c>
      <c r="AL273" s="6">
        <f>IF(AL$80=0,0,AL272-qd*($E274-$E276)/H_T)</f>
        <v>0</v>
      </c>
      <c r="AM273" s="97">
        <f>IF(AL$80=0,0,IF(OR($E276&gt;=H_T-LBh_o,$E276&lt;LBH_u),0,Daten!AL273))</f>
        <v>0</v>
      </c>
      <c r="AO273" s="6">
        <f>IF(AO$80=0,0,AO272-qd*($E274-$E276)/H_T)</f>
        <v>0</v>
      </c>
      <c r="AP273" s="97">
        <f>IF(AO$80=0,0,IF(OR($E276&gt;=H_T-LBh_o,$E276&lt;LBH_u),0,Daten!AO273))</f>
        <v>0</v>
      </c>
      <c r="AQ273" s="3"/>
      <c r="AR273" s="6">
        <f>IF(AR$80=0,0,AR272-qd*($E274-$E276)/H_T)</f>
        <v>0</v>
      </c>
      <c r="AS273" s="97">
        <f>IF(AR$80=0,0,IF(OR($E276&gt;=H_T-LBh_o,$E276&lt;LBH_u),0,Daten!AR273))</f>
        <v>0</v>
      </c>
      <c r="AU273" s="6">
        <f>IF(AU$80=0,0,AU272-qd*($E274-$E276)/H_T)</f>
        <v>0</v>
      </c>
      <c r="AV273" s="97">
        <f>IF(AU$80=0,0,IF(OR($E276&gt;=H_T-LBh_o,$E276&lt;LBH_u),0,Daten!AU273))</f>
        <v>0</v>
      </c>
      <c r="AW273" s="3"/>
      <c r="AX273" s="6">
        <f>IF(AX$80=0,0,AX272-qd*($E274-$E276)/H_T)</f>
        <v>0</v>
      </c>
      <c r="AY273" s="97">
        <f>IF(AX$80=0,0,IF(OR($E276&gt;=H_T-LBh_o,$E276&lt;LBH_u),0,Daten!AX273))</f>
        <v>0</v>
      </c>
      <c r="AZ273" s="3"/>
      <c r="BA273" s="6">
        <f>IF(BA$80=0,0,BA272-qd*($E274-$E276)/H_T)</f>
        <v>0</v>
      </c>
      <c r="BB273" s="97">
        <f>IF(BA$80=0,0,IF(OR($E276&gt;=H_T-LBh_o,$E276&lt;LBH_u),0,Daten!BA273))</f>
        <v>0</v>
      </c>
      <c r="BC273" s="3"/>
      <c r="BD273" s="6">
        <f>IF(BD$80=0,0,BD272-qd*($E274-$E276)/H_T)</f>
        <v>0</v>
      </c>
      <c r="BE273" s="97">
        <f>IF(BD$80=0,0,IF(OR($E276&gt;=H_T-LBh_o,$E276&lt;LBH_u),0,Daten!BD273))</f>
        <v>0</v>
      </c>
      <c r="BF273" s="3"/>
      <c r="BG273" s="6">
        <f>IF(BG$80=0,0,BG272-qd*($E274-$E276)/H_T)</f>
        <v>0</v>
      </c>
      <c r="BH273" s="97">
        <f>IF(BG$80=0,0,IF(OR($E276&gt;=H_T-LBh_o,$E276&lt;LBH_u),0,Daten!BG273))</f>
        <v>0</v>
      </c>
      <c r="BI273" s="3"/>
      <c r="BJ273" s="6">
        <f>IF(BJ$80=0,0,BJ272-qd*($E274-$E276)/H_T)</f>
        <v>0</v>
      </c>
      <c r="BK273" s="97">
        <f>IF(BJ$80=0,0,IF(OR($E276&gt;=H_T-LBh_o,$E276&lt;LBH_u),0,Daten!BJ273))</f>
        <v>0</v>
      </c>
      <c r="BL273" s="3"/>
      <c r="BM273" s="6">
        <f>IF(BM$80=0,0,BM272-qd*($E274-$E276)/H_T)</f>
        <v>0</v>
      </c>
      <c r="BN273" s="97">
        <f>IF(BM$80=0,0,IF(OR($E276&gt;=H_T-LBh_o,$E276&lt;LBH_u),0,Daten!BM273))</f>
        <v>0</v>
      </c>
      <c r="BO273" s="3"/>
      <c r="BP273" s="6">
        <f>IF(BP$80=0,0,BP272-qd*($E274-$E276)/H_T)</f>
        <v>0</v>
      </c>
      <c r="BQ273" s="97">
        <f>IF(BP$80=0,0,IF(OR($E276&gt;=H_T-LBh_o,$E276&lt;LBH_u),0,Daten!BP273))</f>
        <v>0</v>
      </c>
      <c r="BR273" s="3"/>
      <c r="BS273" s="6">
        <f>IF(BS$80=0,0,BS272-qd*($E274-$E276)/H_T)</f>
        <v>0</v>
      </c>
      <c r="BT273" s="97">
        <f>IF(BS$80=0,0,IF(OR($E276&gt;=H_T-LBh_o,$E276&lt;LBH_u),0,Daten!BS273))</f>
        <v>0</v>
      </c>
      <c r="BU273" s="3"/>
      <c r="BV273" s="6">
        <f>IF(BV$80=0,0,BV272-qd*($E274-$E276)/H_T)</f>
        <v>0</v>
      </c>
      <c r="BW273" s="97">
        <f>IF(BV$80=0,0,IF(OR($E276&gt;=H_T-LBh_o,$E276&lt;LBH_u),0,Daten!BV273))</f>
        <v>0</v>
      </c>
      <c r="BX273" s="3"/>
      <c r="BY273" s="6">
        <f>IF(BY$80=0,0,BY272-qd*($E274-$E276)/H_T)</f>
        <v>0</v>
      </c>
      <c r="BZ273" s="97">
        <f>IF(BY$80=0,0,IF(OR($E276&gt;=H_T-LBh_o,$E276&lt;LBH_u),0,Daten!BY273))</f>
        <v>0</v>
      </c>
      <c r="CA273" s="3"/>
      <c r="CB273" s="6">
        <f>IF(CB$80=0,0,CB272-qd*($E274-$E276)/H_T)</f>
        <v>0</v>
      </c>
      <c r="CC273" s="97">
        <f>IF(CB$80=0,0,IF(OR($E276&gt;=H_T-LBh_o,$E276&lt;LBH_u),0,Daten!CB273))</f>
        <v>0</v>
      </c>
    </row>
    <row r="274" spans="1:81">
      <c r="D274" s="3" t="s">
        <v>104</v>
      </c>
      <c r="E274" s="6">
        <f t="shared" ref="E274" si="125">E265</f>
        <v>0</v>
      </c>
      <c r="F274" s="54" t="s">
        <v>178</v>
      </c>
      <c r="G274" s="38"/>
      <c r="H274" s="98">
        <f>IF(Bh="nein",ABS(H272),ABS(I272))</f>
        <v>0</v>
      </c>
      <c r="I274" s="9"/>
      <c r="J274" s="38"/>
      <c r="K274" s="98">
        <f>IF(Bh="nein",ABS(K272),ABS(L272))</f>
        <v>0</v>
      </c>
      <c r="L274" s="9"/>
      <c r="M274" s="38"/>
      <c r="N274" s="98">
        <f>IF(Bh="nein",ABS(N272),ABS(O272))</f>
        <v>0</v>
      </c>
      <c r="O274" s="9"/>
      <c r="P274" s="38"/>
      <c r="Q274" s="98">
        <f>IF(Bh="nein",ABS(Q272),ABS(R272))</f>
        <v>0</v>
      </c>
      <c r="R274" s="9"/>
      <c r="S274" s="38"/>
      <c r="T274" s="98">
        <f>IF(Bh="nein",ABS(T272),ABS(U272))</f>
        <v>0</v>
      </c>
      <c r="U274" s="9"/>
      <c r="V274" s="38"/>
      <c r="W274" s="98">
        <f>IF(Bh="nein",ABS(W272),ABS(X272))</f>
        <v>0</v>
      </c>
      <c r="X274" s="9"/>
      <c r="Y274" s="38"/>
      <c r="Z274" s="98">
        <f>IF(Bh="nein",ABS(Z272),ABS(AA272))</f>
        <v>0</v>
      </c>
      <c r="AA274" s="9"/>
      <c r="AB274" s="38"/>
      <c r="AC274" s="98">
        <f>IF(Bh="nein",ABS(AC272),ABS(AD272))</f>
        <v>0</v>
      </c>
      <c r="AD274" s="9"/>
      <c r="AE274" s="38"/>
      <c r="AF274" s="98">
        <f>IF(Bh="nein",ABS(AF272),ABS(AG272))</f>
        <v>0</v>
      </c>
      <c r="AG274" s="9"/>
      <c r="AH274" s="38"/>
      <c r="AI274" s="98">
        <f>IF(Bh="nein",ABS(AI272),ABS(AJ272))</f>
        <v>0</v>
      </c>
      <c r="AJ274" s="9"/>
      <c r="AK274" s="38"/>
      <c r="AL274" s="98">
        <f>IF(Bh="nein",ABS(AL272),ABS(AM272))</f>
        <v>0</v>
      </c>
      <c r="AM274" s="9"/>
      <c r="AN274" s="38"/>
      <c r="AO274" s="98">
        <f>IF(Bh="nein",ABS(AO272),ABS(AP272))</f>
        <v>0</v>
      </c>
      <c r="AP274" s="9"/>
      <c r="AQ274" s="38"/>
      <c r="AR274" s="98">
        <f>IF(Bh="nein",ABS(AR272),ABS(AS272))</f>
        <v>0</v>
      </c>
      <c r="AS274" s="9"/>
      <c r="AT274" s="38"/>
      <c r="AU274" s="98">
        <f>IF(Bh="nein",ABS(AU272),ABS(AV272))</f>
        <v>0</v>
      </c>
      <c r="AV274" s="9"/>
      <c r="AW274" s="38"/>
      <c r="AX274" s="98">
        <f>IF(Bh="nein",ABS(AX272),ABS(AY272))</f>
        <v>0</v>
      </c>
      <c r="AY274" s="9"/>
      <c r="AZ274" s="38"/>
      <c r="BA274" s="98">
        <f>IF(Bh="nein",ABS(BA272),ABS(BB272))</f>
        <v>0</v>
      </c>
      <c r="BB274" s="9"/>
      <c r="BC274" s="38"/>
      <c r="BD274" s="98">
        <f>IF(Bh="nein",ABS(BD272),ABS(BE272))</f>
        <v>0</v>
      </c>
      <c r="BE274" s="9"/>
      <c r="BF274" s="38"/>
      <c r="BG274" s="98">
        <f>IF(Bh="nein",ABS(BG272),ABS(BH272))</f>
        <v>0</v>
      </c>
      <c r="BH274" s="9"/>
      <c r="BI274" s="38"/>
      <c r="BJ274" s="98">
        <f>IF(Bh="nein",ABS(BJ272),ABS(BK272))</f>
        <v>0</v>
      </c>
      <c r="BK274" s="9"/>
      <c r="BL274" s="38"/>
      <c r="BM274" s="98">
        <f>IF(Bh="nein",ABS(BM272),ABS(BN272))</f>
        <v>0</v>
      </c>
      <c r="BN274" s="9"/>
      <c r="BO274" s="38"/>
      <c r="BP274" s="98">
        <f>IF(Bh="nein",ABS(BP272),ABS(BQ272))</f>
        <v>0</v>
      </c>
      <c r="BQ274" s="9"/>
      <c r="BR274" s="38"/>
      <c r="BS274" s="98">
        <f>IF(Bh="nein",ABS(BS272),ABS(BT272))</f>
        <v>0</v>
      </c>
      <c r="BT274" s="9"/>
      <c r="BU274" s="38"/>
      <c r="BV274" s="98">
        <f>IF(Bh="nein",ABS(BV272),ABS(BW272))</f>
        <v>0</v>
      </c>
      <c r="BW274" s="9"/>
      <c r="BX274" s="38"/>
      <c r="BY274" s="98">
        <f>IF(Bh="nein",ABS(BY272),ABS(BZ272))</f>
        <v>0</v>
      </c>
      <c r="BZ274" s="9"/>
      <c r="CA274" s="38"/>
      <c r="CB274" s="98">
        <f>IF(Bh="nein",ABS(CB272),ABS(CC272))</f>
        <v>0</v>
      </c>
      <c r="CC274" s="9"/>
    </row>
    <row r="275" spans="1:81">
      <c r="A275" s="7"/>
      <c r="B275" s="8"/>
      <c r="C275" s="11" t="s">
        <v>229</v>
      </c>
      <c r="D275" s="3"/>
      <c r="E275" s="6"/>
      <c r="F275" s="55" t="s">
        <v>179</v>
      </c>
      <c r="G275" s="41"/>
      <c r="H275" s="6">
        <f>IF($D273&lt;=nHP,H$82/H_T,0)</f>
        <v>0</v>
      </c>
      <c r="I275" s="3"/>
      <c r="J275" s="41"/>
      <c r="K275" s="6">
        <f>IF($D273&lt;=nHP,K$82/H_T,0)</f>
        <v>0</v>
      </c>
      <c r="L275" s="3"/>
      <c r="M275" s="41"/>
      <c r="N275" s="6">
        <f>IF($D273&lt;=nHP,N$82/H_T,0)</f>
        <v>0</v>
      </c>
      <c r="P275" s="41"/>
      <c r="Q275" s="6">
        <f>IF($D273&lt;=nHP,Q$82/H_T,0)</f>
        <v>0</v>
      </c>
      <c r="S275" s="41"/>
      <c r="T275" s="6">
        <f>IF($D273&lt;=nHP,T$82/H_T,0)</f>
        <v>0</v>
      </c>
      <c r="V275" s="41"/>
      <c r="W275" s="6">
        <f>IF($D273&lt;=nHP,W$82/H_T,0)</f>
        <v>0</v>
      </c>
      <c r="Y275" s="41"/>
      <c r="Z275" s="6">
        <f>IF($D273&lt;=nHP,Z$82/H_T,0)</f>
        <v>0</v>
      </c>
      <c r="AB275" s="41"/>
      <c r="AC275" s="6">
        <f>IF($D273&lt;=nHP,AC$82/H_T,0)</f>
        <v>0</v>
      </c>
      <c r="AE275" s="41"/>
      <c r="AF275" s="6">
        <f>IF($D273&lt;=nHP,AF$82/H_T,0)</f>
        <v>0</v>
      </c>
      <c r="AH275" s="41"/>
      <c r="AI275" s="6">
        <f>IF($D273&lt;=nHP,AI$82/H_T,0)</f>
        <v>0</v>
      </c>
      <c r="AK275" s="41"/>
      <c r="AL275" s="6">
        <f>IF($D273&lt;=nHP,AL$82/H_T,0)</f>
        <v>0</v>
      </c>
      <c r="AN275" s="41"/>
      <c r="AO275" s="6">
        <f>IF($D273&lt;=nHP,AO$82/H_T,0)</f>
        <v>0</v>
      </c>
      <c r="AP275" s="3"/>
      <c r="AQ275" s="41"/>
      <c r="AR275" s="6">
        <f>IF($D273&lt;=nHP,AR$82/H_T,0)</f>
        <v>0</v>
      </c>
      <c r="AS275" s="3"/>
      <c r="AT275" s="41"/>
      <c r="AU275" s="6">
        <f>IF($D273&lt;=nHP,AU$82/H_T,0)</f>
        <v>0</v>
      </c>
      <c r="AW275" s="41"/>
      <c r="AX275" s="6">
        <f>IF($D273&lt;=nHP,AX$82/H_T,0)</f>
        <v>0</v>
      </c>
      <c r="AY275" s="3"/>
      <c r="AZ275" s="41"/>
      <c r="BA275" s="6">
        <f>IF($D273&lt;=nHP,BA$82/H_T,0)</f>
        <v>0</v>
      </c>
      <c r="BB275" s="3"/>
      <c r="BC275" s="41"/>
      <c r="BD275" s="6">
        <f>IF($D273&lt;=nHP,BD$82/H_T,0)</f>
        <v>0</v>
      </c>
      <c r="BE275" s="3"/>
      <c r="BF275" s="41"/>
      <c r="BG275" s="6">
        <f>IF($D273&lt;=nHP,BG$82/H_T,0)</f>
        <v>0</v>
      </c>
      <c r="BH275" s="3"/>
      <c r="BI275" s="41"/>
      <c r="BJ275" s="6">
        <f>IF($D273&lt;=nHP,BJ$82/H_T,0)</f>
        <v>0</v>
      </c>
      <c r="BK275" s="3"/>
      <c r="BL275" s="41"/>
      <c r="BM275" s="6">
        <f>IF($D273&lt;=nHP,BM$82/H_T,0)</f>
        <v>0</v>
      </c>
      <c r="BN275" s="3"/>
      <c r="BO275" s="41"/>
      <c r="BP275" s="6">
        <f>IF($D273&lt;=nHP,BP$82/H_T,0)</f>
        <v>0</v>
      </c>
      <c r="BQ275" s="3"/>
      <c r="BR275" s="41"/>
      <c r="BS275" s="6">
        <f>IF($D273&lt;=nHP,BS$82/H_T,0)</f>
        <v>0</v>
      </c>
      <c r="BT275" s="3"/>
      <c r="BU275" s="41"/>
      <c r="BV275" s="6">
        <f>IF($D273&lt;=nHP,BV$82/H_T,0)</f>
        <v>0</v>
      </c>
      <c r="BW275" s="3"/>
      <c r="BX275" s="41"/>
      <c r="BY275" s="6">
        <f>IF($D273&lt;=nHP,BY$82/H_T,0)</f>
        <v>0</v>
      </c>
      <c r="BZ275" s="3"/>
      <c r="CA275" s="41"/>
      <c r="CB275" s="6">
        <f>IF($D273&lt;=nHP,CB$82/H_T,0)</f>
        <v>0</v>
      </c>
      <c r="CC275" s="3"/>
    </row>
    <row r="276" spans="1:81">
      <c r="A276" s="41" t="s">
        <v>223</v>
      </c>
      <c r="B276" s="6" t="str">
        <f>IF(D279="","",IF(ABS(H279)=Bemessung!$C$26,ABS(Daten!H274),IF(ABS(Daten!K279)=Bemessung!$C$26,ABS(Daten!K274),IF(ABS(Daten!N279)=Bemessung!$C$26,ABS(Daten!N274),IF(ABS(Daten!Q279)=Bemessung!$C$26,ABS(Daten!Q274),IF(ABS(Daten!T279)=Bemessung!$C$26,ABS(Daten!T274),IF(ABS(Daten!W279)=Bemessung!$C$26,ABS(Daten!W274),IF(ABS(Daten!Z279)=Bemessung!$C$26,ABS(Daten!Z274),IF(ABS(Daten!AC279)=Bemessung!$C$26,ABS(Daten!AC274),IF(ABS(Daten!AF279)=Bemessung!$C$26,ABS(Daten!AF274),IF(ABS(Daten!AI279)=Bemessung!$C$26,ABS(Daten!AI274),IF(ABS(Daten!AL279)=Bemessung!$C$26,ABS(Daten!AL274),IF(ABS(Daten!AO279)=Bemessung!$C$26,ABS(Daten!AO274),IF(ABS(Daten!AR279)=Bemessung!$C$26,ABS(Daten!AR274),IF(ABS(Daten!AU279)=Bemessung!$C$26,ABS(Daten!AU274),IF(ABS(Daten!AX279)=Bemessung!$C$26,ABS(Daten!AX274),IF(ABS(Daten!BA279)=Bemessung!$C$26,ABS(Daten!BA274),IF(ABS(Daten!BD279)=Bemessung!$C$26,ABS(Daten!BD274),IF(ABS(Daten!BG279)=Bemessung!$C$26,ABS(Daten!BG274),IF(ABS(Daten!BJ279)=Bemessung!$C$26,ABS(Daten!BJ274),IF(ABS(Daten!BM279)=Bemessung!$C$26,ABS(Daten!BM274),IF(ABS(Daten!BP279)=Bemessung!$C$26,ABS(Daten!BP274),IF(ABS(Daten!BS279)=Bemessung!$C$26,ABS(Daten!BS274),IF(ABS(Daten!BV279)=Bemessung!$C$26,ABS(Daten!BV274),IF(ABS(Daten!BY279)=Bemessung!$C$26,ABS(Daten!BY274),IF(ABS(Daten!CB279)=Bemessung!$C$26,ABS(Daten!CB274),""))))))))))))))))))))))))))</f>
        <v/>
      </c>
      <c r="C276" s="65" t="str">
        <f>IF(D279="","",IF(ABS(H279)=Bemessung!$C$26,1,IF(ABS(Daten!K279)=Bemessung!$C$26,2,IF(ABS(Daten!N279)=Bemessung!$C$26,3,IF(ABS(Daten!Q279)=Bemessung!$C$26,4,IF(ABS(Daten!T279)=Bemessung!$C$26,5,IF(ABS(Daten!W279)=Bemessung!$C$26,6,IF(ABS(Daten!Z279)=Bemessung!$C$26,7,IF(ABS(Daten!AC279)=Bemessung!$C$26,8,IF(ABS(Daten!AF279)=Bemessung!$C$26,9,IF(ABS(Daten!AI279)=Bemessung!$C$26,10,IF(ABS(Daten!AL279)=Bemessung!$C$26,11,IF(ABS(Daten!AO279)=Bemessung!$C$26,12,IF(ABS(Daten!AR279)=Bemessung!$C$26,13,IF(ABS(Daten!AU279)=Bemessung!$C$26,14,IF(ABS(Daten!AX279)=Bemessung!$C$26,15,IF(ABS(Daten!BA279)=Bemessung!$C$26,16,IF(ABS(Daten!BD279)=Bemessung!$C$26,17,IF(ABS(Daten!BG279)=Bemessung!$C$26,18,IF(ABS(Daten!BJ279)=Bemessung!$C$26,19,IF(ABS(Daten!BM279)=Bemessung!$C$26,20,IF(ABS(Daten!BP279)=Bemessung!$C$26,21,IF(ABS(Daten!BS279)=Bemessung!$C$26,22,IF(ABS(Daten!BV279)=Bemessung!$C$26,23,IF(ABS(Daten!BY279)=Bemessung!$C$26,24,IF(ABS(Daten!CB279)=Bemessung!$C$26,25,""))))))))))))))))))))))))))</f>
        <v/>
      </c>
      <c r="D276" s="3" t="s">
        <v>103</v>
      </c>
      <c r="E276" s="6">
        <f>E274-$T$27</f>
        <v>0</v>
      </c>
      <c r="F276" s="55" t="s">
        <v>101</v>
      </c>
      <c r="G276" s="41">
        <v>0</v>
      </c>
      <c r="H276" s="6">
        <f>IF(H$82&gt;0,I276,G276)</f>
        <v>0</v>
      </c>
      <c r="I276" s="6">
        <f>IF(E274=0,0,IF(I$81=L_T,0,4*I$83/H$80))</f>
        <v>0</v>
      </c>
      <c r="J276" s="56">
        <f>IF($E274=0,0,IF(J$81=L_T,0,-(4*J$83/K$80+2*L$83/K$80)))</f>
        <v>0</v>
      </c>
      <c r="K276" s="6">
        <f>IF(K$82&gt;0,L276,J276)</f>
        <v>0</v>
      </c>
      <c r="L276" s="6">
        <f>IF($E274=0,0,IF(L$81=L_T,0,2*J$83/K$80+4*L$83/K$80))</f>
        <v>0</v>
      </c>
      <c r="M276" s="56">
        <f>IF($E274=0,0,IF(M$81=L_T,0,-(4*M$83/N$80+2*O$83/N$80)))</f>
        <v>0</v>
      </c>
      <c r="N276" s="6">
        <f>IF(N$82&gt;0,O276,M276)</f>
        <v>0</v>
      </c>
      <c r="O276" s="6">
        <f>IF($E274=0,0,IF(O$81=L_T,0,2*M$83/N$80+4*O$83/N$80))</f>
        <v>0</v>
      </c>
      <c r="P276" s="56">
        <f>IF($E274=0,0,IF(P$81=L_T,0,-(4*P$83/Q$80+2*R$83/Q$80)))</f>
        <v>0</v>
      </c>
      <c r="Q276" s="6">
        <f>IF(Q$82&gt;0,R276,P276)</f>
        <v>0</v>
      </c>
      <c r="R276" s="6">
        <f>IF($E274=0,0,IF(R$81=L_T,0,2*P$83/Q$80+4*R$83/Q$80))</f>
        <v>0</v>
      </c>
      <c r="S276" s="56">
        <f>IF($E274=0,0,IF(S$81=L_T,0,-(4*S$83/T$80+2*U$83/T$80)))</f>
        <v>0</v>
      </c>
      <c r="T276" s="6">
        <f>IF(T$82&gt;0,U276,S276)</f>
        <v>0</v>
      </c>
      <c r="U276" s="6">
        <f>IF($E274=0,0,IF(U$81=L_T,0,2*S$83/T$80+4*U$83/T$80))</f>
        <v>0</v>
      </c>
      <c r="V276" s="56">
        <f>IF($E274=0,0,IF(V$81=L_T,0,-(4*V$83/W$80+2*X$83/W$80)))</f>
        <v>0</v>
      </c>
      <c r="W276" s="6">
        <f>IF(W$82&gt;0,X276,V276)</f>
        <v>0</v>
      </c>
      <c r="X276" s="6">
        <f>IF($E274=0,0,IF(X$81=L_T,0,2*V$83/W$80+4*X$83/W$80))</f>
        <v>0</v>
      </c>
      <c r="Y276" s="56">
        <f>IF($E274=0,0,IF(Y$81=L_T,0,-(4*Y$83/Z$80+2*AA$83/Z$80)))</f>
        <v>0</v>
      </c>
      <c r="Z276" s="6">
        <f>IF(Z$82&gt;0,AA276,Y276)</f>
        <v>0</v>
      </c>
      <c r="AA276" s="6">
        <f>IF($E274=0,0,IF(AA$81=L_T,0,2*Y$83/Z$80+4*AA$83/Z$80))</f>
        <v>0</v>
      </c>
      <c r="AB276" s="56">
        <f>IF($E274=0,0,IF(AB$81=L_T,0,-(4*AB$83/AC$80+2*AD$83/AC$80)))</f>
        <v>0</v>
      </c>
      <c r="AC276" s="6">
        <f>IF(AC$82&gt;0,AD276,AB276)</f>
        <v>0</v>
      </c>
      <c r="AD276" s="6">
        <f>IF($E274=0,0,IF(AD$81=L_T,0,2*AB$83/AC$80+4*AD$83/AC$80))</f>
        <v>0</v>
      </c>
      <c r="AE276" s="56">
        <f>IF($E274=0,0,IF(AE$81=L_T,0,-(4*AE$83/AF$80+2*AG$83/AF$80)))</f>
        <v>0</v>
      </c>
      <c r="AF276" s="6">
        <f>IF(AF$82&gt;0,AG276,AE276)</f>
        <v>0</v>
      </c>
      <c r="AG276" s="6">
        <f>IF($E274=0,0,IF(AG$81=L_T,0,2*AE$83/AF$80+4*AG$83/AF$80))</f>
        <v>0</v>
      </c>
      <c r="AH276" s="56">
        <f>IF($E274=0,0,IF(AH$81=L_T,0,-(4*AH$83/AI$80+2*AJ$83/AI$80)))</f>
        <v>0</v>
      </c>
      <c r="AI276" s="6">
        <f>IF(AI$82&gt;0,AJ276,AH276)</f>
        <v>0</v>
      </c>
      <c r="AJ276" s="6">
        <f>IF($E274=0,0,IF(AJ$81=L_T,0,2*AH$83/AI$80+4*AJ$83/AI$80))</f>
        <v>0</v>
      </c>
      <c r="AK276" s="56">
        <f>IF($E274=0,0,IF(AK$81=L_T,0,-(4*AK$83/AL$80+2*AM$83/AL$80)))</f>
        <v>0</v>
      </c>
      <c r="AL276" s="6">
        <f>IF(AL$82&gt;0,AM276,AK276)</f>
        <v>0</v>
      </c>
      <c r="AM276" s="6">
        <f>IF($E274=0,0,IF(AM$81=L_T,0,2*AK$83/AL$80+4*AM$83/AL$80))</f>
        <v>0</v>
      </c>
      <c r="AN276" s="56">
        <f>IF($E274=0,0,IF(AN$81=L_T,0,-(4*AN$83/AO$80+2*AP$83/AO$80)))</f>
        <v>0</v>
      </c>
      <c r="AO276" s="6">
        <f>IF(AO$82&gt;0,AP276,AN276)</f>
        <v>0</v>
      </c>
      <c r="AP276" s="6">
        <f>IF($E274=0,0,IF(AP$81=L_T,0,2*AN$83/AO$80+4*AP$83/AO$80))</f>
        <v>0</v>
      </c>
      <c r="AQ276" s="56">
        <f>IF($E274=0,0,IF(AQ$81=L_T,0,-(4*AQ$83/AR$80+2*AS$83/AR$80)))</f>
        <v>0</v>
      </c>
      <c r="AR276" s="6">
        <f>IF(AR$82&gt;0,AS276,AQ276)</f>
        <v>0</v>
      </c>
      <c r="AS276" s="6">
        <f>IF($E274=0,0,IF(AS$81=L_T,0,2*AQ$83/AR$80+4*AS$83/AR$80))</f>
        <v>0</v>
      </c>
      <c r="AT276" s="56">
        <f>IF($E274=0,0,IF(AT$81=L_T,0,-(4*AT$83/AU$80+2*AV$83/AU$80)))</f>
        <v>0</v>
      </c>
      <c r="AU276" s="6">
        <f>IF(AU$82&gt;0,AV276,AT276)</f>
        <v>0</v>
      </c>
      <c r="AV276" s="6">
        <f>IF($E274=0,0,IF(AV$81=L_T,0,2*AT$83/AU$80+4*AV$83/AU$80))</f>
        <v>0</v>
      </c>
      <c r="AW276" s="56">
        <f>IF($E274=0,0,IF(AW$81=L_T,0,-(4*AW$83/AX$80+2*AY$83/AX$80)))</f>
        <v>0</v>
      </c>
      <c r="AX276" s="6">
        <f>IF(AX$82&gt;0,AY276,AW276)</f>
        <v>0</v>
      </c>
      <c r="AY276" s="6">
        <f>IF($E274=0,0,IF(AY$81=L_T,0,2*AW$83/AX$80+4*AY$83/AX$80))</f>
        <v>0</v>
      </c>
      <c r="AZ276" s="56">
        <f>IF($E274=0,0,IF(AZ$81=L_T,0,-(4*AZ$83/BA$80+2*BB$83/BA$80)))</f>
        <v>0</v>
      </c>
      <c r="BA276" s="6">
        <f>IF(BA$82&gt;0,BB276,AZ276)</f>
        <v>0</v>
      </c>
      <c r="BB276" s="6">
        <f>IF($E274=0,0,IF(BB$81=L_T,0,2*AZ$83/BA$80+4*BB$83/BA$80))</f>
        <v>0</v>
      </c>
      <c r="BC276" s="56">
        <f>IF($E274=0,0,IF(BC$81=L_T,0,-(4*BC$83/BD$80+2*BE$83/BD$80)))</f>
        <v>0</v>
      </c>
      <c r="BD276" s="6">
        <f>IF(BD$82&gt;0,BE276,BC276)</f>
        <v>0</v>
      </c>
      <c r="BE276" s="6">
        <f>IF($E274=0,0,IF(BE$81=L_T,0,2*BC$83/BD$80+4*BE$83/BD$80))</f>
        <v>0</v>
      </c>
      <c r="BF276" s="56">
        <f>IF($E274=0,0,IF(BF$81=L_T,0,-(4*BF$83/BG$80+2*BH$83/BG$80)))</f>
        <v>0</v>
      </c>
      <c r="BG276" s="6">
        <f>IF(BG$82&gt;0,BH276,BF276)</f>
        <v>0</v>
      </c>
      <c r="BH276" s="6">
        <f>IF($E274=0,0,IF(BH$81=L_T,0,2*BF$83/BG$80+4*BH$83/BG$80))</f>
        <v>0</v>
      </c>
      <c r="BI276" s="56">
        <f>IF($E274=0,0,IF(BI$81=L_T,0,-(4*BI$83/BJ$80+2*BK$83/BJ$80)))</f>
        <v>0</v>
      </c>
      <c r="BJ276" s="6">
        <f>IF(BJ$82&gt;0,BK276,BI276)</f>
        <v>0</v>
      </c>
      <c r="BK276" s="6">
        <f>IF($E274=0,0,IF(BK$81=L_T,0,2*BI$83/BJ$80+4*BK$83/BJ$80))</f>
        <v>0</v>
      </c>
      <c r="BL276" s="56">
        <f>IF($E274=0,0,IF(BL$81=L_T,0,-(4*BL$83/BM$80+2*BN$83/BM$80)))</f>
        <v>0</v>
      </c>
      <c r="BM276" s="6">
        <f>IF(BM$82&gt;0,BN276,BL276)</f>
        <v>0</v>
      </c>
      <c r="BN276" s="6">
        <f>IF($E274=0,0,IF(BN$81=L_T,0,2*BL$83/BM$80+4*BN$83/BM$80))</f>
        <v>0</v>
      </c>
      <c r="BO276" s="56">
        <f>IF($E274=0,0,IF(BO$81=L_T,0,-(4*BO$83/BP$80+2*BQ$83/BP$80)))</f>
        <v>0</v>
      </c>
      <c r="BP276" s="6">
        <f>IF(BP$82&gt;0,BQ276,BO276)</f>
        <v>0</v>
      </c>
      <c r="BQ276" s="6">
        <f>IF($E274=0,0,IF(BQ$81=L_T,0,2*BO$83/BP$80+4*BQ$83/BP$80))</f>
        <v>0</v>
      </c>
      <c r="BR276" s="56">
        <f>IF($E274=0,0,IF(BR$81=L_T,0,-(4*BR$83/BS$80+2*BT$83/BS$80)))</f>
        <v>0</v>
      </c>
      <c r="BS276" s="6">
        <f>IF(BS$82&gt;0,BT276,BR276)</f>
        <v>0</v>
      </c>
      <c r="BT276" s="6">
        <f>IF($E274=0,0,IF(BT$81=L_T,0,2*BR$83/BS$80+4*BT$83/BS$80))</f>
        <v>0</v>
      </c>
      <c r="BU276" s="56">
        <f>IF($E274=0,0,IF(BU$81=L_T,0,-(4*BU$83/BV$80+2*BW$83/BV$80)))</f>
        <v>0</v>
      </c>
      <c r="BV276" s="6">
        <f>IF(BV$82&gt;0,BW276,BU276)</f>
        <v>0</v>
      </c>
      <c r="BW276" s="6">
        <f>IF($E274=0,0,IF(BW$81=L_T,0,2*BU$83/BV$80+4*BW$83/BV$80))</f>
        <v>0</v>
      </c>
      <c r="BX276" s="56">
        <f>IF($E274=0,0,IF(BX$81=L_T,0,-(4*BX$83/BY$80+2*BZ$83/BY$80)))</f>
        <v>0</v>
      </c>
      <c r="BY276" s="6">
        <f>IF(BY$82&gt;0,BZ276,BX276)</f>
        <v>0</v>
      </c>
      <c r="BZ276" s="6">
        <f>IF($E274=0,0,IF(BZ$81=L_T,0,2*BX$83/BY$80+4*BZ$83/BY$80))</f>
        <v>0</v>
      </c>
      <c r="CA276" s="56">
        <f>IF($E274=0,0,IF(CA$81=L_T,0,-(4*CA$83/CB$80+2*CC$83/CB$80)))</f>
        <v>0</v>
      </c>
      <c r="CB276" s="6">
        <f>IF(CB$82&gt;0,CC276,CA276)</f>
        <v>0</v>
      </c>
      <c r="CC276" s="6">
        <f>IF($E274=0,0,IF(CC$81=L_T,0,2*CA$83/CB$80+4*CC$83/CB$80))</f>
        <v>0</v>
      </c>
    </row>
    <row r="277" spans="1:81">
      <c r="A277" s="41" t="s">
        <v>224</v>
      </c>
      <c r="B277" s="6" t="str">
        <f>IF(D279="","",IF(ABS(H279)=Bemessung!$C$26,ABS(Daten!H276),IF(ABS(Daten!K279)=Bemessung!$C$26,ABS(Daten!K276),IF(ABS(Daten!N279)=Bemessung!$C$26,ABS(Daten!N276),IF(ABS(Daten!Q279)=Bemessung!$C$26,ABS(Daten!Q276),IF(ABS(Daten!T279)=Bemessung!$C$26,ABS(Daten!T276),IF(ABS(Daten!W279)=Bemessung!$C$26,ABS(Daten!W276),IF(ABS(Daten!Z279)=Bemessung!$C$26,ABS(Daten!Z276),IF(ABS(Daten!AC279)=Bemessung!$C$26,ABS(Daten!AC276),IF(ABS(Daten!AF279)=Bemessung!$C$26,ABS(Daten!AF276),IF(ABS(Daten!AI279)=Bemessung!$C$26,ABS(Daten!AI276),IF(ABS(Daten!AL279)=Bemessung!$C$26,ABS(Daten!AL276),IF(ABS(Daten!AO279)=Bemessung!$C$26,ABS(Daten!AO276),IF(ABS(Daten!AR279)=Bemessung!$C$26,ABS(Daten!AR276),IF(ABS(Daten!AU279)=Bemessung!$C$26,ABS(Daten!AU276),IF(ABS(Daten!AX279)=Bemessung!$C$26,ABS(Daten!AX276),IF(ABS(Daten!BA279)=Bemessung!$C$26,ABS(Daten!BA276),IF(ABS(Daten!BD279)=Bemessung!$C$26,ABS(Daten!BD276),IF(ABS(Daten!BG279)=Bemessung!$C$26,ABS(Daten!BG276),IF(ABS(Daten!BJ279)=Bemessung!$C$26,ABS(Daten!BJ276),IF(ABS(Daten!BM279)=Bemessung!$C$26,ABS(Daten!BM276),IF(ABS(Daten!BP279)=Bemessung!$C$26,ABS(Daten!BP276),IF(ABS(Daten!BS279)=Bemessung!$C$26,ABS(Daten!BS276),IF(ABS(Daten!BV279)=Bemessung!$C$26,ABS(Daten!BV276),IF(ABS(Daten!BY279)=Bemessung!$C$26,ABS(Daten!BY276),IF(ABS(Daten!CB279)=Bemessung!$C$26,ABS(Daten!CB276),""))))))))))))))))))))))))))</f>
        <v/>
      </c>
      <c r="C277" s="28"/>
      <c r="D277" s="3"/>
      <c r="E277" s="6"/>
      <c r="F277" s="55" t="s">
        <v>180</v>
      </c>
      <c r="G277" s="41"/>
      <c r="H277" s="6">
        <f>IF(Bh="nein",ABS(H273),ABS(I273))</f>
        <v>0</v>
      </c>
      <c r="I277" s="6"/>
      <c r="J277" s="56"/>
      <c r="K277" s="6">
        <f>IF(Bh="nein",ABS(K273),ABS(L273))</f>
        <v>0</v>
      </c>
      <c r="L277" s="6"/>
      <c r="M277" s="56"/>
      <c r="N277" s="6">
        <f>IF(Bh="nein",ABS(N273),ABS(O273))</f>
        <v>0</v>
      </c>
      <c r="O277" s="6"/>
      <c r="P277" s="56"/>
      <c r="Q277" s="6">
        <f>IF(Bh="nein",ABS(Q273),ABS(R273))</f>
        <v>0</v>
      </c>
      <c r="R277" s="6"/>
      <c r="S277" s="56"/>
      <c r="T277" s="6">
        <f>IF(Bh="nein",ABS(T273),ABS(U273))</f>
        <v>0</v>
      </c>
      <c r="U277" s="6"/>
      <c r="V277" s="56"/>
      <c r="W277" s="6">
        <f>IF(Bh="nein",ABS(W273),ABS(X273))</f>
        <v>0</v>
      </c>
      <c r="X277" s="6"/>
      <c r="Y277" s="56"/>
      <c r="Z277" s="6">
        <f>IF(Bh="nein",ABS(Z273),ABS(AA273))</f>
        <v>0</v>
      </c>
      <c r="AA277" s="6"/>
      <c r="AB277" s="56"/>
      <c r="AC277" s="6">
        <f>IF(Bh="nein",ABS(AC273),ABS(AD273))</f>
        <v>0</v>
      </c>
      <c r="AD277" s="6"/>
      <c r="AE277" s="56"/>
      <c r="AF277" s="6">
        <f>IF(Bh="nein",ABS(AF273),ABS(AG273))</f>
        <v>0</v>
      </c>
      <c r="AG277" s="6"/>
      <c r="AH277" s="56"/>
      <c r="AI277" s="6">
        <f>IF(Bh="nein",ABS(AI273),ABS(AJ273))</f>
        <v>0</v>
      </c>
      <c r="AJ277" s="6"/>
      <c r="AK277" s="56"/>
      <c r="AL277" s="6">
        <f>IF(Bh="nein",ABS(AL273),ABS(AM273))</f>
        <v>0</v>
      </c>
      <c r="AM277" s="6"/>
      <c r="AN277" s="56"/>
      <c r="AO277" s="6">
        <f>IF(Bh="nein",ABS(AO273),ABS(AP273))</f>
        <v>0</v>
      </c>
      <c r="AP277" s="6"/>
      <c r="AQ277" s="56"/>
      <c r="AR277" s="6">
        <f>IF(Bh="nein",ABS(AR273),ABS(AS273))</f>
        <v>0</v>
      </c>
      <c r="AS277" s="6"/>
      <c r="AT277" s="56"/>
      <c r="AU277" s="6">
        <f>IF(Bh="nein",ABS(AU273),ABS(AV273))</f>
        <v>0</v>
      </c>
      <c r="AV277" s="6"/>
      <c r="AW277" s="56"/>
      <c r="AX277" s="6">
        <f>IF(Bh="nein",ABS(AX273),ABS(AY273))</f>
        <v>0</v>
      </c>
      <c r="AY277" s="6"/>
      <c r="AZ277" s="56"/>
      <c r="BA277" s="6">
        <f>IF(Bh="nein",ABS(BA273),ABS(BB273))</f>
        <v>0</v>
      </c>
      <c r="BB277" s="6"/>
      <c r="BC277" s="56"/>
      <c r="BD277" s="6">
        <f>IF(Bh="nein",ABS(BD273),ABS(BE273))</f>
        <v>0</v>
      </c>
      <c r="BE277" s="6"/>
      <c r="BF277" s="56"/>
      <c r="BG277" s="6">
        <f>IF(Bh="nein",ABS(BG273),ABS(BH273))</f>
        <v>0</v>
      </c>
      <c r="BH277" s="6"/>
      <c r="BI277" s="56"/>
      <c r="BJ277" s="6">
        <f>IF(Bh="nein",ABS(BJ273),ABS(BK273))</f>
        <v>0</v>
      </c>
      <c r="BK277" s="6"/>
      <c r="BL277" s="56"/>
      <c r="BM277" s="6">
        <f>IF(Bh="nein",ABS(BM273),ABS(BN273))</f>
        <v>0</v>
      </c>
      <c r="BN277" s="6"/>
      <c r="BO277" s="56"/>
      <c r="BP277" s="6">
        <f>IF(Bh="nein",ABS(BP273),ABS(BQ273))</f>
        <v>0</v>
      </c>
      <c r="BQ277" s="6"/>
      <c r="BR277" s="56"/>
      <c r="BS277" s="6">
        <f>IF(Bh="nein",ABS(BS273),ABS(BT273))</f>
        <v>0</v>
      </c>
      <c r="BT277" s="6"/>
      <c r="BU277" s="56"/>
      <c r="BV277" s="6">
        <f>IF(Bh="nein",ABS(BV273),ABS(BW273))</f>
        <v>0</v>
      </c>
      <c r="BW277" s="6"/>
      <c r="BX277" s="56"/>
      <c r="BY277" s="6">
        <f>IF(Bh="nein",ABS(BY273),ABS(BZ273))</f>
        <v>0</v>
      </c>
      <c r="BZ277" s="6"/>
      <c r="CA277" s="56"/>
      <c r="CB277" s="6">
        <f>IF(Bh="nein",ABS(CB273),ABS(CC273))</f>
        <v>0</v>
      </c>
      <c r="CC277" s="6"/>
    </row>
    <row r="278" spans="1:81">
      <c r="A278" s="41" t="s">
        <v>225</v>
      </c>
      <c r="B278" s="6" t="str">
        <f>IF(D279="","",IF(ABS(H279)=Bemessung!$C$26,ABS(Daten!H275),IF(ABS(Daten!K279)=Bemessung!$C$26,ABS(Daten!K275),IF(ABS(Daten!N279)=Bemessung!$C$26,ABS(Daten!N275),IF(ABS(Daten!Q279)=Bemessung!$C$26,ABS(Daten!Q275),IF(ABS(Daten!T279)=Bemessung!$C$26,ABS(Daten!T275),IF(ABS(Daten!W279)=Bemessung!$C$26,ABS(Daten!W275),IF(ABS(Daten!Z279)=Bemessung!$C$26,ABS(Daten!Z275),IF(ABS(Daten!AC279)=Bemessung!$C$26,ABS(Daten!AC275),IF(ABS(Daten!AF279)=Bemessung!$C$26,ABS(Daten!AF275),IF(ABS(Daten!AI279)=Bemessung!$C$26,ABS(Daten!AI275),IF(ABS(Daten!AL279)=Bemessung!$C$26,ABS(Daten!AL275),IF(ABS(Daten!AO279)=Bemessung!$C$26,ABS(Daten!AO275),IF(ABS(Daten!AR279)=Bemessung!$C$26,ABS(Daten!AR275),IF(ABS(Daten!AU279)=Bemessung!$C$26,ABS(Daten!AU275),IF(ABS(Daten!AX279)=Bemessung!$C$26,ABS(Daten!AX275),IF(ABS(Daten!BA279)=Bemessung!$C$26,ABS(Daten!BA275),IF(ABS(Daten!BD279)=Bemessung!$C$26,ABS(Daten!BD275),IF(ABS(Daten!BG279)=Bemessung!$C$26,ABS(Daten!BG275),IF(ABS(Daten!BJ279)=Bemessung!$C$26,ABS(Daten!BJ275),IF(ABS(Daten!BM279)=Bemessung!$C$26,ABS(Daten!BM275),IF(ABS(Daten!BP279)=Bemessung!$C$26,ABS(Daten!BP275),IF(ABS(Daten!BS279)=Bemessung!$C$26,ABS(Daten!BS275),IF(ABS(Daten!BV279)=Bemessung!$C$26,ABS(Daten!BV275),IF(ABS(Daten!BY279)=Bemessung!$C$26,ABS(Daten!BY275),IF(ABS(Daten!CB279)=Bemessung!$C$26,ABS(Daten!CB275),""))))))))))))))))))))))))))</f>
        <v/>
      </c>
      <c r="C278" s="28"/>
      <c r="D278" s="3"/>
      <c r="E278" s="6"/>
      <c r="F278" s="57" t="s">
        <v>181</v>
      </c>
      <c r="G278" s="34"/>
      <c r="H278" s="19">
        <f>IF($D273&lt;=nHP,H$82/H_T,0)</f>
        <v>0</v>
      </c>
      <c r="I278" s="26"/>
      <c r="J278" s="34"/>
      <c r="K278" s="19">
        <f>IF($D273&lt;=nHP,K$82/H_T,0)</f>
        <v>0</v>
      </c>
      <c r="L278" s="26"/>
      <c r="M278" s="34"/>
      <c r="N278" s="19">
        <f>IF($D273&lt;=nHP,N$82/H_T,0)</f>
        <v>0</v>
      </c>
      <c r="O278" s="26"/>
      <c r="P278" s="34"/>
      <c r="Q278" s="19">
        <f>IF($D273&lt;=nHP,Q$82/H_T,0)</f>
        <v>0</v>
      </c>
      <c r="R278" s="26"/>
      <c r="S278" s="34"/>
      <c r="T278" s="19">
        <f>IF($D273&lt;=nHP,T$82/H_T,0)</f>
        <v>0</v>
      </c>
      <c r="U278" s="26"/>
      <c r="V278" s="34"/>
      <c r="W278" s="19">
        <f>IF($D273&lt;=nHP,W$82/H_T,0)</f>
        <v>0</v>
      </c>
      <c r="X278" s="26"/>
      <c r="Y278" s="34"/>
      <c r="Z278" s="19">
        <f>IF($D273&lt;=nHP,Z$82/H_T,0)</f>
        <v>0</v>
      </c>
      <c r="AA278" s="26"/>
      <c r="AB278" s="34"/>
      <c r="AC278" s="19">
        <f>IF($D273&lt;=nHP,AC$82/H_T,0)</f>
        <v>0</v>
      </c>
      <c r="AD278" s="26"/>
      <c r="AE278" s="34"/>
      <c r="AF278" s="19">
        <f>IF($D273&lt;=nHP,AF$82/H_T,0)</f>
        <v>0</v>
      </c>
      <c r="AG278" s="26"/>
      <c r="AH278" s="34"/>
      <c r="AI278" s="19">
        <f>IF($D273&lt;=nHP,AI$82/H_T,0)</f>
        <v>0</v>
      </c>
      <c r="AJ278" s="26"/>
      <c r="AK278" s="34"/>
      <c r="AL278" s="19">
        <f>IF($D273&lt;=nHP,AL$82/H_T,0)</f>
        <v>0</v>
      </c>
      <c r="AM278" s="26"/>
      <c r="AN278" s="34"/>
      <c r="AO278" s="19">
        <f>IF($D273&lt;=nHP,AO$82/H_T,0)</f>
        <v>0</v>
      </c>
      <c r="AP278" s="26"/>
      <c r="AQ278" s="34"/>
      <c r="AR278" s="19">
        <f>IF($D273&lt;=nHP,AR$82/H_T,0)</f>
        <v>0</v>
      </c>
      <c r="AS278" s="26"/>
      <c r="AT278" s="34"/>
      <c r="AU278" s="19">
        <f>IF($D273&lt;=nHP,AU$82/H_T,0)</f>
        <v>0</v>
      </c>
      <c r="AV278" s="26"/>
      <c r="AW278" s="34"/>
      <c r="AX278" s="19">
        <f>IF($D273&lt;=nHP,AX$82/H_T,0)</f>
        <v>0</v>
      </c>
      <c r="AY278" s="26"/>
      <c r="AZ278" s="34"/>
      <c r="BA278" s="19">
        <f>IF($D273&lt;=nHP,BA$82/H_T,0)</f>
        <v>0</v>
      </c>
      <c r="BB278" s="26"/>
      <c r="BC278" s="34"/>
      <c r="BD278" s="19">
        <f>IF($D273&lt;=nHP,BD$82/H_T,0)</f>
        <v>0</v>
      </c>
      <c r="BE278" s="26"/>
      <c r="BF278" s="34"/>
      <c r="BG278" s="19">
        <f>IF($D273&lt;=nHP,BG$82/H_T,0)</f>
        <v>0</v>
      </c>
      <c r="BH278" s="26"/>
      <c r="BI278" s="34"/>
      <c r="BJ278" s="19">
        <f>IF($D273&lt;=nHP,BJ$82/H_T,0)</f>
        <v>0</v>
      </c>
      <c r="BK278" s="26"/>
      <c r="BL278" s="34"/>
      <c r="BM278" s="19">
        <f>IF($D273&lt;=nHP,BM$82/H_T,0)</f>
        <v>0</v>
      </c>
      <c r="BN278" s="26"/>
      <c r="BO278" s="34"/>
      <c r="BP278" s="19">
        <f>IF($D273&lt;=nHP,BP$82/H_T,0)</f>
        <v>0</v>
      </c>
      <c r="BQ278" s="26"/>
      <c r="BR278" s="34"/>
      <c r="BS278" s="19">
        <f>IF($D273&lt;=nHP,BS$82/H_T,0)</f>
        <v>0</v>
      </c>
      <c r="BT278" s="26"/>
      <c r="BU278" s="34"/>
      <c r="BV278" s="19">
        <f>IF($D273&lt;=nHP,BV$82/H_T,0)</f>
        <v>0</v>
      </c>
      <c r="BW278" s="26"/>
      <c r="BX278" s="34"/>
      <c r="BY278" s="19">
        <f>IF($D273&lt;=nHP,BY$82/H_T,0)</f>
        <v>0</v>
      </c>
      <c r="BZ278" s="26"/>
      <c r="CA278" s="34"/>
      <c r="CB278" s="19">
        <f>IF($D273&lt;=nHP,CB$82/H_T,0)</f>
        <v>0</v>
      </c>
      <c r="CC278" s="26"/>
    </row>
    <row r="279" spans="1:81">
      <c r="A279" s="41"/>
      <c r="C279" s="28"/>
      <c r="D279" s="58" t="str">
        <f>IF(OR(ABS(H279)=Bemessung!$C$26,ABS(K279)=Bemessung!$C$26,ABS(N279)=Bemessung!$C$26,ABS(Daten!Q279)=Bemessung!$C$26,ABS(Daten!T279)=Bemessung!$C$26,ABS(Daten!W279)=Bemessung!$C$26,ABS(Daten!Z279)=Bemessung!$C$26,ABS(Daten!AC279)=Bemessung!$C$26,ABS(Daten!AF279)=Bemessung!$C$26,ABS(Daten!AI279)=Bemessung!$C$26,ABS(Daten!AL279)=Bemessung!$C$26,ABS(Daten!AO279)=Bemessung!$C$26,ABS(Daten!AR279)=Bemessung!$C$26,ABS(Daten!AU279)=Bemessung!$C$26,ABS(Daten!AX279)=Bemessung!$C$26,ABS(Daten!BA279)=Bemessung!$C$26,ABS(Daten!BD279)=Bemessung!$C$26,ABS(Daten!BG279)=Bemessung!$C$26,ABS(Daten!BJ279)=Bemessung!$C$26,ABS(Daten!BM279)=Bemessung!$C$26,ABS(Daten!BP279)=Bemessung!$C$26,ABS(Daten!BS279)=Bemessung!$C$26,ABS(Daten!BV279)=Bemessung!$C$26,ABS(Daten!BY279)=Bemessung!$C$26,ABS(Daten!CB279)=Bemessung!$C$26),D273,"")</f>
        <v/>
      </c>
      <c r="E279" s="6"/>
      <c r="F279" s="57" t="s">
        <v>182</v>
      </c>
      <c r="G279" s="34"/>
      <c r="H279" s="19">
        <f>IF(H$82&gt;0,SQRT((H274+I276)^2+H275^2),-SQRT((H274+G276)^2+H275^2))</f>
        <v>0</v>
      </c>
      <c r="I279" s="26"/>
      <c r="J279" s="34"/>
      <c r="K279" s="19">
        <f>IF(K$82&gt;0,SQRT((K274+L276)^2+K275^2),-SQRT((K274+J276)^2+K275^2))</f>
        <v>0</v>
      </c>
      <c r="L279" s="26"/>
      <c r="M279" s="34"/>
      <c r="N279" s="19">
        <f>IF(N$82&gt;0,SQRT((N274+O276)^2+N275^2),-SQRT((N274+M276)^2+N275^2))</f>
        <v>0</v>
      </c>
      <c r="O279" s="26"/>
      <c r="P279" s="34"/>
      <c r="Q279" s="19">
        <f>IF(Q$82&gt;0,SQRT((Q274+R276)^2+Q275^2),-SQRT((Q274+P276)^2+Q275^2))</f>
        <v>0</v>
      </c>
      <c r="R279" s="26"/>
      <c r="S279" s="34"/>
      <c r="T279" s="19">
        <f>IF(T$82&gt;0,SQRT((T274+U276)^2+T275^2),-SQRT((T274+S276)^2+T275^2))</f>
        <v>0</v>
      </c>
      <c r="U279" s="26"/>
      <c r="V279" s="34"/>
      <c r="W279" s="19">
        <f>IF(W$82&gt;0,SQRT((W274+X276)^2+W275^2),-SQRT((W274+V276)^2+W275^2))</f>
        <v>0</v>
      </c>
      <c r="X279" s="26"/>
      <c r="Y279" s="34"/>
      <c r="Z279" s="19">
        <f>IF(Z$82&gt;0,SQRT((Z274+AA276)^2+Z275^2),-SQRT((Z274+Y276)^2+Z275^2))</f>
        <v>0</v>
      </c>
      <c r="AA279" s="26"/>
      <c r="AB279" s="34"/>
      <c r="AC279" s="19">
        <f>IF(AC$82&gt;0,SQRT((AC274+AD276)^2+AC275^2),-SQRT((AC274+AB276)^2+AC275^2))</f>
        <v>0</v>
      </c>
      <c r="AD279" s="26"/>
      <c r="AE279" s="34"/>
      <c r="AF279" s="19">
        <f>IF(AF$82&gt;0,SQRT((AF274+AG276)^2+AF275^2),-SQRT((AF274+AE276)^2+AF275^2))</f>
        <v>0</v>
      </c>
      <c r="AG279" s="26"/>
      <c r="AH279" s="34"/>
      <c r="AI279" s="19">
        <f>IF(AI$82&gt;0,SQRT((AI274+AJ276)^2+AI275^2),-SQRT((AI274+AH276)^2+AI275^2))</f>
        <v>0</v>
      </c>
      <c r="AJ279" s="26"/>
      <c r="AK279" s="34"/>
      <c r="AL279" s="19">
        <f>IF(AL$82&gt;0,SQRT((AL274+AM276)^2+AL275^2),-SQRT((AL274+AK276)^2+AL275^2))</f>
        <v>0</v>
      </c>
      <c r="AM279" s="26"/>
      <c r="AN279" s="34"/>
      <c r="AO279" s="19">
        <f>IF(AO$82&gt;0,SQRT((AO274+AP276)^2+AO275^2),-SQRT((AO274+AN276)^2+AO275^2))</f>
        <v>0</v>
      </c>
      <c r="AP279" s="26"/>
      <c r="AQ279" s="34"/>
      <c r="AR279" s="19">
        <f>IF(AR$82&gt;0,SQRT((AR274+AS276)^2+AR275^2),-SQRT((AR274+AQ276)^2+AR275^2))</f>
        <v>0</v>
      </c>
      <c r="AS279" s="26"/>
      <c r="AT279" s="34"/>
      <c r="AU279" s="19">
        <f>IF(AU$82&gt;0,SQRT((AU274+AV276)^2+AU275^2),-SQRT((AU274+AT276)^2+AU275^2))</f>
        <v>0</v>
      </c>
      <c r="AV279" s="26"/>
      <c r="AW279" s="34"/>
      <c r="AX279" s="19">
        <f>IF(AX$82&gt;0,SQRT((AX274+AY276)^2+AX275^2),-SQRT((AX274+AW276)^2+AX275^2))</f>
        <v>0</v>
      </c>
      <c r="AY279" s="26"/>
      <c r="AZ279" s="34"/>
      <c r="BA279" s="19">
        <f>IF(BA$82&gt;0,SQRT((BA274+BB276)^2+BA275^2),-SQRT((BA274+AZ276)^2+BA275^2))</f>
        <v>0</v>
      </c>
      <c r="BB279" s="26"/>
      <c r="BC279" s="34"/>
      <c r="BD279" s="19">
        <f>IF(BD$82&gt;0,SQRT((BD274+BE276)^2+BD275^2),-SQRT((BD274+BC276)^2+BD275^2))</f>
        <v>0</v>
      </c>
      <c r="BE279" s="26"/>
      <c r="BF279" s="34"/>
      <c r="BG279" s="19">
        <f>IF(BG$82&gt;0,SQRT((BG274+BH276)^2+BG275^2),-SQRT((BG274+BF276)^2+BG275^2))</f>
        <v>0</v>
      </c>
      <c r="BH279" s="26"/>
      <c r="BI279" s="34"/>
      <c r="BJ279" s="19">
        <f>IF(BJ$82&gt;0,SQRT((BJ274+BK276)^2+BJ275^2),-SQRT((BJ274+BI276)^2+BJ275^2))</f>
        <v>0</v>
      </c>
      <c r="BK279" s="26"/>
      <c r="BL279" s="34"/>
      <c r="BM279" s="19">
        <f>IF(BM$82&gt;0,SQRT((BM274+BN276)^2+BM275^2),-SQRT((BM274+BL276)^2+BM275^2))</f>
        <v>0</v>
      </c>
      <c r="BN279" s="26"/>
      <c r="BO279" s="34"/>
      <c r="BP279" s="19">
        <f>IF(BP$82&gt;0,SQRT((BP274+BQ276)^2+BP275^2),-SQRT((BP274+BO276)^2+BP275^2))</f>
        <v>0</v>
      </c>
      <c r="BQ279" s="26"/>
      <c r="BR279" s="34"/>
      <c r="BS279" s="19">
        <f>IF(BS$82&gt;0,SQRT((BS274+BT276)^2+BS275^2),-SQRT((BS274+BR276)^2+BS275^2))</f>
        <v>0</v>
      </c>
      <c r="BT279" s="26"/>
      <c r="BU279" s="34"/>
      <c r="BV279" s="19">
        <f>IF(BV$82&gt;0,SQRT((BV274+BW276)^2+BV275^2),-SQRT((BV274+BU276)^2+BV275^2))</f>
        <v>0</v>
      </c>
      <c r="BW279" s="26"/>
      <c r="BX279" s="34"/>
      <c r="BY279" s="19">
        <f>IF(BY$82&gt;0,SQRT((BY274+BZ276)^2+BY275^2),-SQRT((BY274+BX276)^2+BY275^2))</f>
        <v>0</v>
      </c>
      <c r="BZ279" s="26"/>
      <c r="CA279" s="34"/>
      <c r="CB279" s="19">
        <f>IF(CB$82&gt;0,SQRT((CB274+CC276)^2+CB275^2),-SQRT((CB274+CA276)^2+CB275^2))</f>
        <v>0</v>
      </c>
      <c r="CC279" s="26"/>
    </row>
    <row r="280" spans="1:81">
      <c r="A280" s="41" t="s">
        <v>226</v>
      </c>
      <c r="B280" s="6" t="str">
        <f>IF(D280="","",IF(ABS(H280)=Bemessung!$C$26,ABS(Daten!H277),IF(ABS(Daten!K280)=Bemessung!$C$26,ABS(Daten!K277),IF(ABS(Daten!N280)=Bemessung!$C$26,ABS(Daten!N277),IF(ABS(Daten!Q280)=Bemessung!$C$26,ABS(Daten!Q277),IF(ABS(Daten!T280)=Bemessung!$C$26,ABS(Daten!T277),IF(ABS(Daten!W280)=Bemessung!$C$26,ABS(Daten!W277),IF(ABS(Daten!Z280)=Bemessung!$C$26,ABS(Daten!Z277),IF(ABS(Daten!AC280)=Bemessung!$C$26,ABS(Daten!AC277),IF(ABS(Daten!AF280)=Bemessung!$C$26,ABS(Daten!AF277),IF(ABS(Daten!AI280)=Bemessung!$C$26,ABS(Daten!AI277),IF(ABS(Daten!AL280)=Bemessung!$C$26,ABS(Daten!AL277),IF(ABS(Daten!AO280)=Bemessung!$C$26,ABS(Daten!AO277),IF(ABS(Daten!AR280)=Bemessung!$C$26,ABS(Daten!AR277),IF(ABS(Daten!AU280)=Bemessung!$C$26,ABS(Daten!AU277),IF(ABS(Daten!AX280)=Bemessung!$C$26,ABS(Daten!AX277),IF(ABS(Daten!BA280)=Bemessung!$C$26,ABS(Daten!BA277),IF(ABS(Daten!BD280)=Bemessung!$C$26,ABS(Daten!BD277),IF(ABS(Daten!BG280)=Bemessung!$C$26,ABS(Daten!BG277),IF(ABS(Daten!BJ280)=Bemessung!$C$26,ABS(Daten!BJ277),IF(ABS(Daten!BM280)=Bemessung!$C$26,ABS(Daten!BM277),IF(ABS(Daten!BP280)=Bemessung!$C$26,ABS(Daten!BP277),IF(ABS(Daten!BS280)=Bemessung!$C$26,ABS(Daten!BS277),IF(ABS(Daten!BV280)=Bemessung!$C$26,ABS(Daten!BV277),IF(ABS(Daten!BY280)=Bemessung!$C$26,ABS(Daten!BY277),IF(ABS(Daten!CB280)=Bemessung!$C$26,ABS(Daten!CB277),""))))))))))))))))))))))))))</f>
        <v/>
      </c>
      <c r="C280" s="65" t="str">
        <f>IF(D280="","",IF(ABS(H280)=Bemessung!$C$26,1,IF(ABS(Daten!K280)=Bemessung!$C$26,2,IF(ABS(Daten!N280)=Bemessung!$C$26,3,IF(ABS(Daten!Q280)=Bemessung!$C$26,4,IF(ABS(Daten!T280)=Bemessung!$C$26,5,IF(ABS(Daten!W280)=Bemessung!$C$26,6,IF(ABS(Daten!Z280)=Bemessung!$C$26,7,IF(ABS(Daten!AC280)=Bemessung!$C$26,8,IF(ABS(Daten!AF280)=Bemessung!$C$26,9,IF(ABS(Daten!AI280)=Bemessung!$C$26,10,IF(ABS(Daten!AL280)=Bemessung!$C$26,11,IF(ABS(Daten!AO280)=Bemessung!$C$26,12,IF(ABS(Daten!AR280)=Bemessung!$C$26,13,IF(ABS(Daten!AU280)=Bemessung!$C$26,14,IF(ABS(Daten!AX280)=Bemessung!$C$26,15,IF(ABS(Daten!BA280)=Bemessung!$C$26,16,IF(ABS(Daten!BD280)=Bemessung!$C$26,17,IF(ABS(Daten!BG280)=Bemessung!$C$26,18,IF(ABS(Daten!BJ280)=Bemessung!$C$26,19,IF(ABS(Daten!BM280)=Bemessung!$C$26,20,IF(ABS(Daten!BP280)=Bemessung!$C$26,21,IF(ABS(Daten!BS280)=Bemessung!$C$26,22,IF(ABS(Daten!BV280)=Bemessung!$C$26,23,IF(ABS(Daten!BY280)=Bemessung!$C$26,24,IF(ABS(Daten!CB280)=Bemessung!$C$26,25,""))))))))))))))))))))))))))</f>
        <v/>
      </c>
      <c r="D280" s="58" t="str">
        <f>IF(OR(ABS(H280)=Bemessung!$C$26,ABS(K280)=Bemessung!$C$26,ABS(N280)=Bemessung!$C$26,ABS(Daten!Q280)=Bemessung!$C$26,ABS(Daten!T280)=Bemessung!$C$26,ABS(Daten!W280)=Bemessung!$C$26,ABS(Daten!Z280)=Bemessung!$C$26,ABS(Daten!AC280)=Bemessung!$C$26,ABS(Daten!AF280)=Bemessung!$C$26,ABS(Daten!AI280)=Bemessung!$C$26,ABS(Daten!AL280)=Bemessung!$C$26,ABS(Daten!AO280)=Bemessung!$C$26,ABS(Daten!AR280)=Bemessung!$C$26,ABS(Daten!AU280)=Bemessung!$C$26,ABS(Daten!AX280)=Bemessung!$C$26,ABS(Daten!BA280)=Bemessung!$C$26,ABS(Daten!BD280)=Bemessung!$C$26,ABS(Daten!BG280)=Bemessung!$C$26,ABS(Daten!BJ280)=Bemessung!$C$26,ABS(Daten!BM280)=Bemessung!$C$26,ABS(Daten!BP280)=Bemessung!$C$26,ABS(Daten!BS280)=Bemessung!$C$26,ABS(Daten!BV280)=Bemessung!$C$26,ABS(Daten!BY280)=Bemessung!$C$26,ABS(Daten!CB280)=Bemessung!$C$26),D273,"")</f>
        <v/>
      </c>
      <c r="E280" s="6"/>
      <c r="F280" s="57" t="s">
        <v>183</v>
      </c>
      <c r="G280" s="34"/>
      <c r="H280" s="19">
        <f>IF(H$82&gt;0,SQRT((H277+I276)^2+H278^2),-SQRT((H277+G276)^2+H278^2))</f>
        <v>0</v>
      </c>
      <c r="I280" s="26"/>
      <c r="J280" s="34"/>
      <c r="K280" s="19">
        <f>IF(K$82&gt;0,SQRT((K277+L276)^2+K278^2),-SQRT((K277+J276)^2+K278^2))</f>
        <v>0</v>
      </c>
      <c r="L280" s="26"/>
      <c r="M280" s="34"/>
      <c r="N280" s="19">
        <f>IF(N$82&gt;0,SQRT((N277+O276)^2+N278^2),-SQRT((N277+M276)^2+N278^2))</f>
        <v>0</v>
      </c>
      <c r="O280" s="26"/>
      <c r="P280" s="34"/>
      <c r="Q280" s="19">
        <f>IF(Q$82&gt;0,SQRT((Q277+R276)^2+Q278^2),-SQRT((Q277+P276)^2+Q278^2))</f>
        <v>0</v>
      </c>
      <c r="R280" s="26"/>
      <c r="S280" s="34"/>
      <c r="T280" s="19">
        <f>IF(T$82&gt;0,SQRT((T277+U276)^2+T278^2),-SQRT((T277+S276)^2+T278^2))</f>
        <v>0</v>
      </c>
      <c r="U280" s="26"/>
      <c r="V280" s="34"/>
      <c r="W280" s="19">
        <f>IF(W$82&gt;0,SQRT((W277+X276)^2+W278^2),-SQRT((W277+V276)^2+W278^2))</f>
        <v>0</v>
      </c>
      <c r="X280" s="26"/>
      <c r="Y280" s="34"/>
      <c r="Z280" s="19">
        <f>IF(Z$82&gt;0,SQRT((Z277+AA276)^2+Z278^2),-SQRT((Z277+Y276)^2+Z278^2))</f>
        <v>0</v>
      </c>
      <c r="AA280" s="26"/>
      <c r="AB280" s="34"/>
      <c r="AC280" s="19">
        <f>IF(AC$82&gt;0,SQRT((AC277+AD276)^2+AC278^2),-SQRT((AC277+AB276)^2+AC278^2))</f>
        <v>0</v>
      </c>
      <c r="AD280" s="26"/>
      <c r="AE280" s="34"/>
      <c r="AF280" s="19">
        <f>IF(AF$82&gt;0,SQRT((AF277+AG276)^2+AF278^2),-SQRT((AF277+AE276)^2+AF278^2))</f>
        <v>0</v>
      </c>
      <c r="AG280" s="26"/>
      <c r="AH280" s="34"/>
      <c r="AI280" s="19">
        <f>IF(AI$82&gt;0,SQRT((AI277+AJ276)^2+AI278^2),-SQRT((AI277+AH276)^2+AI278^2))</f>
        <v>0</v>
      </c>
      <c r="AJ280" s="26"/>
      <c r="AK280" s="34"/>
      <c r="AL280" s="19">
        <f>IF(AL$82&gt;0,SQRT((AL277+AM276)^2+AL278^2),-SQRT((AL277+AK276)^2+AL278^2))</f>
        <v>0</v>
      </c>
      <c r="AM280" s="26"/>
      <c r="AN280" s="34"/>
      <c r="AO280" s="19">
        <f>IF(AO$82&gt;0,SQRT((AO277+AP276)^2+AO278^2),-SQRT((AO277+AN276)^2+AO278^2))</f>
        <v>0</v>
      </c>
      <c r="AP280" s="26"/>
      <c r="AQ280" s="34"/>
      <c r="AR280" s="19">
        <f>IF(AR$82&gt;0,SQRT((AR277+AS276)^2+AR278^2),-SQRT((AR277+AQ276)^2+AR278^2))</f>
        <v>0</v>
      </c>
      <c r="AS280" s="26"/>
      <c r="AT280" s="34"/>
      <c r="AU280" s="19">
        <f>IF(AU$82&gt;0,SQRT((AU277+AV276)^2+AU278^2),-SQRT((AU277+AT276)^2+AU278^2))</f>
        <v>0</v>
      </c>
      <c r="AV280" s="26"/>
      <c r="AW280" s="34"/>
      <c r="AX280" s="19">
        <f>IF(AX$82&gt;0,SQRT((AX277+AY276)^2+AX278^2),-SQRT((AX277+AW276)^2+AX278^2))</f>
        <v>0</v>
      </c>
      <c r="AY280" s="26"/>
      <c r="AZ280" s="34"/>
      <c r="BA280" s="19">
        <f>IF(BA$82&gt;0,SQRT((BA277+BB276)^2+BA278^2),-SQRT((BA277+AZ276)^2+BA278^2))</f>
        <v>0</v>
      </c>
      <c r="BB280" s="26"/>
      <c r="BC280" s="34"/>
      <c r="BD280" s="19">
        <f>IF(BD$82&gt;0,SQRT((BD277+BE276)^2+BD278^2),-SQRT((BD277+BC276)^2+BD278^2))</f>
        <v>0</v>
      </c>
      <c r="BE280" s="26"/>
      <c r="BF280" s="34"/>
      <c r="BG280" s="19">
        <f>IF(BG$82&gt;0,SQRT((BG277+BH276)^2+BG278^2),-SQRT((BG277+BF276)^2+BG278^2))</f>
        <v>0</v>
      </c>
      <c r="BH280" s="26"/>
      <c r="BI280" s="34"/>
      <c r="BJ280" s="19">
        <f>IF(BJ$82&gt;0,SQRT((BJ277+BK276)^2+BJ278^2),-SQRT((BJ277+BI276)^2+BJ278^2))</f>
        <v>0</v>
      </c>
      <c r="BK280" s="26"/>
      <c r="BL280" s="34"/>
      <c r="BM280" s="19">
        <f>IF(BM$82&gt;0,SQRT((BM277+BN276)^2+BM278^2),-SQRT((BM277+BL276)^2+BM278^2))</f>
        <v>0</v>
      </c>
      <c r="BN280" s="26"/>
      <c r="BO280" s="34"/>
      <c r="BP280" s="19">
        <f>IF(BP$82&gt;0,SQRT((BP277+BQ276)^2+BP278^2),-SQRT((BP277+BO276)^2+BP278^2))</f>
        <v>0</v>
      </c>
      <c r="BQ280" s="26"/>
      <c r="BR280" s="34"/>
      <c r="BS280" s="19">
        <f>IF(BS$82&gt;0,SQRT((BS277+BT276)^2+BS278^2),-SQRT((BS277+BR276)^2+BS278^2))</f>
        <v>0</v>
      </c>
      <c r="BT280" s="26"/>
      <c r="BU280" s="34"/>
      <c r="BV280" s="19">
        <f>IF(BV$82&gt;0,SQRT((BV277+BW276)^2+BV278^2),-SQRT((BV277+BU276)^2+BV278^2))</f>
        <v>0</v>
      </c>
      <c r="BW280" s="26"/>
      <c r="BX280" s="34"/>
      <c r="BY280" s="19">
        <f>IF(BY$82&gt;0,SQRT((BY277+BZ276)^2+BY278^2),-SQRT((BY277+BX276)^2+BY278^2))</f>
        <v>0</v>
      </c>
      <c r="BZ280" s="26"/>
      <c r="CA280" s="34"/>
      <c r="CB280" s="19">
        <f>IF(CB$82&gt;0,SQRT((CB277+CC276)^2+CB278^2),-SQRT((CB277+CA276)^2+CB278^2))</f>
        <v>0</v>
      </c>
      <c r="CC280" s="26"/>
    </row>
    <row r="281" spans="1:81">
      <c r="A281" s="41" t="s">
        <v>227</v>
      </c>
      <c r="B281" s="6" t="str">
        <f>IF(D280="","",IF(ABS(H280)=Bemessung!$C$26,ABS(Daten!H276),IF(ABS(Daten!K280)=Bemessung!$C$26,ABS(Daten!K276),IF(ABS(Daten!N280)=Bemessung!$C$26,ABS(Daten!N276),IF(ABS(Daten!Q280)=Bemessung!$C$26,ABS(Daten!Q276),IF(ABS(Daten!T280)=Bemessung!$C$26,ABS(Daten!T276),IF(ABS(Daten!W280)=Bemessung!$C$26,ABS(Daten!W276),IF(ABS(Daten!Z280)=Bemessung!$C$26,ABS(Daten!Z276),IF(ABS(Daten!AC280)=Bemessung!$C$26,ABS(Daten!AC276),IF(ABS(Daten!AF280)=Bemessung!$C$26,ABS(Daten!AF276),IF(ABS(Daten!AI280)=Bemessung!$C$26,ABS(Daten!AI276),IF(ABS(Daten!AL280)=Bemessung!$C$26,ABS(Daten!AL276),IF(ABS(Daten!AO280)=Bemessung!$C$26,ABS(Daten!AO276),IF(ABS(Daten!AR280)=Bemessung!$C$26,ABS(Daten!AR276),IF(ABS(Daten!AU280)=Bemessung!$C$26,ABS(Daten!AU276),IF(ABS(Daten!AX280)=Bemessung!$C$26,ABS(Daten!AX276),IF(ABS(Daten!BA280)=Bemessung!$C$26,ABS(Daten!BA276),IF(ABS(Daten!BD280)=Bemessung!$C$26,ABS(Daten!BD276),IF(ABS(Daten!BG280)=Bemessung!$C$26,ABS(Daten!BG276),IF(ABS(Daten!BJ280)=Bemessung!$C$26,ABS(Daten!BJ276),IF(ABS(Daten!BM280)=Bemessung!$C$26,ABS(Daten!BM276),IF(ABS(Daten!BP280)=Bemessung!$C$26,ABS(Daten!BP276),IF(ABS(Daten!BS280)=Bemessung!$C$26,ABS(Daten!BS276),IF(ABS(Daten!BV280)=Bemessung!$C$26,ABS(Daten!BV276),IF(ABS(Daten!BY280)=Bemessung!$C$26,ABS(Daten!BY276),IF(ABS(Daten!CB280)=Bemessung!$C$26,ABS(Daten!CB276),""))))))))))))))))))))))))))</f>
        <v/>
      </c>
      <c r="C281" s="28"/>
      <c r="E281" s="3"/>
      <c r="F281" s="58" t="s">
        <v>102</v>
      </c>
      <c r="G281" s="59"/>
      <c r="H281" s="60">
        <f>IF(H$82&gt;0,MAX(H279:H280),MIN(H279:H280))</f>
        <v>0</v>
      </c>
      <c r="I281" s="61"/>
      <c r="J281" s="59"/>
      <c r="K281" s="60">
        <f>IF(K$82&gt;0,MAX(K279:K280),MIN(K279:K280))</f>
        <v>0</v>
      </c>
      <c r="L281" s="61"/>
      <c r="M281" s="59"/>
      <c r="N281" s="60">
        <f>IF(N$82&gt;0,MAX(N279:N280),MIN(N279:N280))</f>
        <v>0</v>
      </c>
      <c r="O281" s="61"/>
      <c r="P281" s="59"/>
      <c r="Q281" s="60">
        <f>IF(Q$82&gt;0,MAX(Q279:Q280),MIN(Q279:Q280))</f>
        <v>0</v>
      </c>
      <c r="R281" s="61"/>
      <c r="S281" s="59"/>
      <c r="T281" s="60">
        <f>IF(T$82&gt;0,MAX(T279:T280),MIN(T279:T280))</f>
        <v>0</v>
      </c>
      <c r="U281" s="61"/>
      <c r="V281" s="59"/>
      <c r="W281" s="60">
        <f>IF(W$82&gt;0,MAX(W279:W280),MIN(W279:W280))</f>
        <v>0</v>
      </c>
      <c r="X281" s="61"/>
      <c r="Y281" s="59"/>
      <c r="Z281" s="60">
        <f>IF(Z$82&gt;0,MAX(Z279:Z280),MIN(Z279:Z280))</f>
        <v>0</v>
      </c>
      <c r="AA281" s="61"/>
      <c r="AB281" s="59"/>
      <c r="AC281" s="60">
        <f>IF(AC$82&gt;0,MAX(AC279:AC280),MIN(AC279:AC280))</f>
        <v>0</v>
      </c>
      <c r="AD281" s="61"/>
      <c r="AE281" s="59"/>
      <c r="AF281" s="60">
        <f>IF(AF$82&gt;0,MAX(AF279:AF280),MIN(AF279:AF280))</f>
        <v>0</v>
      </c>
      <c r="AG281" s="61"/>
      <c r="AH281" s="59"/>
      <c r="AI281" s="60">
        <f>IF(AI$82&gt;0,MAX(AI279:AI280),MIN(AI279:AI280))</f>
        <v>0</v>
      </c>
      <c r="AJ281" s="61"/>
      <c r="AK281" s="59"/>
      <c r="AL281" s="60">
        <f>IF(AL$82&gt;0,MAX(AL279:AL280),MIN(AL279:AL280))</f>
        <v>0</v>
      </c>
      <c r="AM281" s="61"/>
      <c r="AN281" s="59"/>
      <c r="AO281" s="60">
        <f>IF(AO$82&gt;0,MAX(AO279:AO280),MIN(AO279:AO280))</f>
        <v>0</v>
      </c>
      <c r="AP281" s="61"/>
      <c r="AQ281" s="59"/>
      <c r="AR281" s="60">
        <f>IF(AR$82&gt;0,MAX(AR279:AR280),MIN(AR279:AR280))</f>
        <v>0</v>
      </c>
      <c r="AS281" s="61"/>
      <c r="AT281" s="59"/>
      <c r="AU281" s="60">
        <f>IF(AU$82&gt;0,MAX(AU279:AU280),MIN(AU279:AU280))</f>
        <v>0</v>
      </c>
      <c r="AV281" s="61"/>
      <c r="AW281" s="59"/>
      <c r="AX281" s="60">
        <f>IF(AX$82&gt;0,MAX(AX279:AX280),MIN(AX279:AX280))</f>
        <v>0</v>
      </c>
      <c r="AY281" s="61"/>
      <c r="AZ281" s="59"/>
      <c r="BA281" s="60">
        <f>IF(BA$82&gt;0,MAX(BA279:BA280),MIN(BA279:BA280))</f>
        <v>0</v>
      </c>
      <c r="BB281" s="61"/>
      <c r="BC281" s="59"/>
      <c r="BD281" s="60">
        <f>IF(BD$82&gt;0,MAX(BD279:BD280),MIN(BD279:BD280))</f>
        <v>0</v>
      </c>
      <c r="BE281" s="61"/>
      <c r="BF281" s="59"/>
      <c r="BG281" s="60">
        <f>IF(BG$82&gt;0,MAX(BG279:BG280),MIN(BG279:BG280))</f>
        <v>0</v>
      </c>
      <c r="BH281" s="61"/>
      <c r="BI281" s="59"/>
      <c r="BJ281" s="60">
        <f>IF(BJ$82&gt;0,MAX(BJ279:BJ280),MIN(BJ279:BJ280))</f>
        <v>0</v>
      </c>
      <c r="BK281" s="61"/>
      <c r="BL281" s="59"/>
      <c r="BM281" s="60">
        <f>IF(BM$82&gt;0,MAX(BM279:BM280),MIN(BM279:BM280))</f>
        <v>0</v>
      </c>
      <c r="BN281" s="61"/>
      <c r="BO281" s="59"/>
      <c r="BP281" s="60">
        <f>IF(BP$82&gt;0,MAX(BP279:BP280),MIN(BP279:BP280))</f>
        <v>0</v>
      </c>
      <c r="BQ281" s="61"/>
      <c r="BR281" s="59"/>
      <c r="BS281" s="60">
        <f>IF(BS$82&gt;0,MAX(BS279:BS280),MIN(BS279:BS280))</f>
        <v>0</v>
      </c>
      <c r="BT281" s="61"/>
      <c r="BU281" s="59"/>
      <c r="BV281" s="60">
        <f>IF(BV$82&gt;0,MAX(BV279:BV280),MIN(BV279:BV280))</f>
        <v>0</v>
      </c>
      <c r="BW281" s="61"/>
      <c r="BX281" s="59"/>
      <c r="BY281" s="60">
        <f>IF(BY$82&gt;0,MAX(BY279:BY280),MIN(BY279:BY280))</f>
        <v>0</v>
      </c>
      <c r="BZ281" s="61"/>
      <c r="CA281" s="59"/>
      <c r="CB281" s="60">
        <f>IF(CB$82&gt;0,MAX(CB279:CB280),MIN(CB279:CB280))</f>
        <v>0</v>
      </c>
      <c r="CC281" s="61"/>
    </row>
    <row r="282" spans="1:81">
      <c r="A282" s="34" t="s">
        <v>228</v>
      </c>
      <c r="B282" s="19" t="str">
        <f>IF(D280="","",IF(ABS(H280)=Bemessung!$C$26,ABS(Daten!H278),IF(ABS(Daten!K280)=Bemessung!$C$26,ABS(Daten!K278),IF(ABS(Daten!N280)=Bemessung!$C$26,ABS(Daten!N278),IF(ABS(Daten!Q280)=Bemessung!$C$26,ABS(Daten!Q278),IF(ABS(Daten!T280)=Bemessung!$C$26,ABS(Daten!T278),IF(ABS(Daten!W280)=Bemessung!$C$26,ABS(Daten!W278),IF(ABS(Daten!Z280)=Bemessung!$C$26,ABS(Daten!Z278),IF(ABS(Daten!AC280)=Bemessung!$C$26,ABS(Daten!AC278),IF(ABS(Daten!AF280)=Bemessung!$C$26,ABS(Daten!AF278),IF(ABS(Daten!AI280)=Bemessung!$C$26,ABS(Daten!AI278),IF(ABS(Daten!AL280)=Bemessung!$C$26,ABS(Daten!AL278),IF(ABS(Daten!AO280)=Bemessung!$C$26,ABS(Daten!AO278),IF(ABS(Daten!AR280)=Bemessung!$C$26,ABS(Daten!AR278),IF(ABS(Daten!AU280)=Bemessung!$C$26,ABS(Daten!AU278),IF(ABS(Daten!AX280)=Bemessung!$C$26,ABS(Daten!AX278),IF(ABS(Daten!BA280)=Bemessung!$C$26,ABS(Daten!BA278),IF(ABS(Daten!BD280)=Bemessung!$C$26,ABS(Daten!BD278),IF(ABS(Daten!BG280)=Bemessung!$C$26,ABS(Daten!BG278),IF(ABS(Daten!BJ280)=Bemessung!$C$26,ABS(Daten!BJ278),IF(ABS(Daten!BM280)=Bemessung!$C$26,ABS(Daten!BM278),IF(ABS(Daten!BP280)=Bemessung!$C$26,ABS(Daten!BP278),IF(ABS(Daten!BS280)=Bemessung!$C$26,ABS(Daten!BS278),IF(ABS(Daten!BV280)=Bemessung!$C$26,ABS(Daten!BV278),IF(ABS(Daten!BY280)=Bemessung!$C$26,ABS(Daten!BY278),IF(ABS(Daten!CB280)=Bemessung!$C$26,ABS(Daten!CB278),""))))))))))))))))))))))))))</f>
        <v/>
      </c>
      <c r="C282" s="53"/>
      <c r="E282" s="3"/>
      <c r="F282" s="3"/>
      <c r="G282" s="3"/>
      <c r="H282" s="3"/>
      <c r="I282" s="3"/>
      <c r="J282" s="3"/>
      <c r="K282" s="3"/>
      <c r="L282" s="3"/>
      <c r="M282" s="3"/>
      <c r="P282" s="3"/>
      <c r="AP282" s="3"/>
      <c r="AQ282" s="3"/>
      <c r="AR282" s="3"/>
      <c r="AS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</row>
    <row r="283" spans="1:81">
      <c r="E283" s="3"/>
      <c r="F283" s="3" t="s">
        <v>99</v>
      </c>
      <c r="G283" s="3"/>
      <c r="H283" s="6">
        <f>IF($E285=0,0,IF(H$80=0,0,H273))</f>
        <v>0</v>
      </c>
      <c r="I283" s="97">
        <f>IF(H$80=0,0,IF(OR($E285&gt;H_T-LBh_o,$E285&lt;=LBH_u),0,Daten!H283))</f>
        <v>0</v>
      </c>
      <c r="J283" s="3"/>
      <c r="K283" s="6">
        <f>IF($E285=0,0,IF(K$80=0,0,K273))</f>
        <v>0</v>
      </c>
      <c r="L283" s="97">
        <f>IF(K$80=0,0,IF(OR($E285&gt;H_T-LBh_o,$E285&lt;=LBH_u),0,Daten!K283))</f>
        <v>0</v>
      </c>
      <c r="M283" s="3"/>
      <c r="N283" s="6">
        <f>IF($E285=0,0,IF(N$80=0,0,N273))</f>
        <v>0</v>
      </c>
      <c r="O283" s="97">
        <f>IF(N$80=0,0,IF(OR($E285&gt;H_T-LBh_o,$E285&lt;=LBH_u),0,Daten!N283))</f>
        <v>0</v>
      </c>
      <c r="P283" s="3"/>
      <c r="Q283" s="6">
        <f>IF($E285=0,0,IF(Q$80=0,0,Q273))</f>
        <v>0</v>
      </c>
      <c r="R283" s="97">
        <f>IF(Q$80=0,0,IF(OR($E285&gt;H_T-LBh_o,$E285&lt;=LBH_u),0,Daten!Q283))</f>
        <v>0</v>
      </c>
      <c r="T283" s="6">
        <f>IF($E285=0,0,IF(T$80=0,0,T273))</f>
        <v>0</v>
      </c>
      <c r="U283" s="97">
        <f>IF(T$80=0,0,IF(OR($E285&gt;H_T-LBh_o,$E285&lt;=LBH_u),0,Daten!T283))</f>
        <v>0</v>
      </c>
      <c r="W283" s="6">
        <f>IF($E285=0,0,IF(W$80=0,0,W273))</f>
        <v>0</v>
      </c>
      <c r="X283" s="97">
        <f>IF(W$80=0,0,IF(OR($E285&gt;H_T-LBh_o,$E285&lt;=LBH_u),0,Daten!W283))</f>
        <v>0</v>
      </c>
      <c r="Z283" s="6">
        <f>IF($E285=0,0,IF(Z$80=0,0,Z273))</f>
        <v>0</v>
      </c>
      <c r="AA283" s="97">
        <f>IF(Z$80=0,0,IF(OR($E285&gt;H_T-LBh_o,$E285&lt;=LBH_u),0,Daten!Z283))</f>
        <v>0</v>
      </c>
      <c r="AC283" s="6">
        <f>IF($E285=0,0,IF(AC$80=0,0,AC273))</f>
        <v>0</v>
      </c>
      <c r="AD283" s="97">
        <f>IF(AC$80=0,0,IF(OR($E285&gt;H_T-LBh_o,$E285&lt;=LBH_u),0,Daten!AC283))</f>
        <v>0</v>
      </c>
      <c r="AF283" s="6">
        <f>IF($E285=0,0,IF(AF$80=0,0,AF273))</f>
        <v>0</v>
      </c>
      <c r="AG283" s="97">
        <f>IF(AF$80=0,0,IF(OR($E285&gt;H_T-LBh_o,$E285&lt;=LBH_u),0,Daten!AF283))</f>
        <v>0</v>
      </c>
      <c r="AI283" s="6">
        <f>IF($E285=0,0,IF(AI$80=0,0,AI273))</f>
        <v>0</v>
      </c>
      <c r="AJ283" s="97">
        <f>IF(AI$80=0,0,IF(OR($E285&gt;H_T-LBh_o,$E285&lt;=LBH_u),0,Daten!AI283))</f>
        <v>0</v>
      </c>
      <c r="AL283" s="6">
        <f>IF($E285=0,0,IF(AL$80=0,0,AL273))</f>
        <v>0</v>
      </c>
      <c r="AM283" s="97">
        <f>IF(AL$80=0,0,IF(OR($E285&gt;H_T-LBh_o,$E285&lt;=LBH_u),0,Daten!AL283))</f>
        <v>0</v>
      </c>
      <c r="AO283" s="6">
        <f>IF($E285=0,0,IF(AO$80=0,0,AO273))</f>
        <v>0</v>
      </c>
      <c r="AP283" s="97">
        <f>IF(AO$80=0,0,IF(OR($E285&gt;H_T-LBh_o,$E285&lt;=LBH_u),0,Daten!AO283))</f>
        <v>0</v>
      </c>
      <c r="AQ283" s="3"/>
      <c r="AR283" s="6">
        <f>IF($E285=0,0,IF(AR$80=0,0,AR273))</f>
        <v>0</v>
      </c>
      <c r="AS283" s="97">
        <f>IF(AR$80=0,0,IF(OR($E285&gt;H_T-LBh_o,$E285&lt;=LBH_u),0,Daten!AR283))</f>
        <v>0</v>
      </c>
      <c r="AU283" s="6">
        <f>IF($E285=0,0,IF(AU$80=0,0,AU273))</f>
        <v>0</v>
      </c>
      <c r="AV283" s="97">
        <f>IF(AU$80=0,0,IF(OR($E285&gt;H_T-LBh_o,$E285&lt;=LBH_u),0,Daten!AU283))</f>
        <v>0</v>
      </c>
      <c r="AW283" s="3"/>
      <c r="AX283" s="6">
        <f>IF($E285=0,0,IF(AX$80=0,0,AX273))</f>
        <v>0</v>
      </c>
      <c r="AY283" s="97">
        <f>IF(AX$80=0,0,IF(OR($E285&gt;H_T-LBh_o,$E285&lt;=LBH_u),0,Daten!AX283))</f>
        <v>0</v>
      </c>
      <c r="AZ283" s="3"/>
      <c r="BA283" s="6">
        <f>IF($E285=0,0,IF(BA$80=0,0,BA273))</f>
        <v>0</v>
      </c>
      <c r="BB283" s="97">
        <f>IF(BA$80=0,0,IF(OR($E285&gt;H_T-LBh_o,$E285&lt;=LBH_u),0,Daten!BA283))</f>
        <v>0</v>
      </c>
      <c r="BC283" s="3"/>
      <c r="BD283" s="6">
        <f>IF($E285=0,0,IF(BD$80=0,0,BD273))</f>
        <v>0</v>
      </c>
      <c r="BE283" s="97">
        <f>IF(BD$80=0,0,IF(OR($E285&gt;H_T-LBh_o,$E285&lt;=LBH_u),0,Daten!BD283))</f>
        <v>0</v>
      </c>
      <c r="BF283" s="3"/>
      <c r="BG283" s="6">
        <f>IF($E285=0,0,IF(BG$80=0,0,BG273))</f>
        <v>0</v>
      </c>
      <c r="BH283" s="97">
        <f>IF(BG$80=0,0,IF(OR($E285&gt;H_T-LBh_o,$E285&lt;=LBH_u),0,Daten!BG283))</f>
        <v>0</v>
      </c>
      <c r="BI283" s="3"/>
      <c r="BJ283" s="6">
        <f>IF($E285=0,0,IF(BJ$80=0,0,BJ273))</f>
        <v>0</v>
      </c>
      <c r="BK283" s="97">
        <f>IF(BJ$80=0,0,IF(OR($E285&gt;H_T-LBh_o,$E285&lt;=LBH_u),0,Daten!BJ283))</f>
        <v>0</v>
      </c>
      <c r="BL283" s="3"/>
      <c r="BM283" s="6">
        <f>IF($E285=0,0,IF(BM$80=0,0,BM273))</f>
        <v>0</v>
      </c>
      <c r="BN283" s="97">
        <f>IF(BM$80=0,0,IF(OR($E285&gt;H_T-LBh_o,$E285&lt;=LBH_u),0,Daten!BM283))</f>
        <v>0</v>
      </c>
      <c r="BO283" s="3"/>
      <c r="BP283" s="6">
        <f>IF($E285=0,0,IF(BP$80=0,0,BP273))</f>
        <v>0</v>
      </c>
      <c r="BQ283" s="97">
        <f>IF(BP$80=0,0,IF(OR($E285&gt;H_T-LBh_o,$E285&lt;=LBH_u),0,Daten!BP283))</f>
        <v>0</v>
      </c>
      <c r="BR283" s="3"/>
      <c r="BS283" s="6">
        <f>IF($E285=0,0,IF(BS$80=0,0,BS273))</f>
        <v>0</v>
      </c>
      <c r="BT283" s="97">
        <f>IF(BS$80=0,0,IF(OR($E285&gt;H_T-LBh_o,$E285&lt;=LBH_u),0,Daten!BS283))</f>
        <v>0</v>
      </c>
      <c r="BU283" s="3"/>
      <c r="BV283" s="6">
        <f>IF($E285=0,0,IF(BV$80=0,0,BV273))</f>
        <v>0</v>
      </c>
      <c r="BW283" s="97">
        <f>IF(BV$80=0,0,IF(OR($E285&gt;H_T-LBh_o,$E285&lt;=LBH_u),0,Daten!BV283))</f>
        <v>0</v>
      </c>
      <c r="BX283" s="3"/>
      <c r="BY283" s="6">
        <f>IF($E285=0,0,IF(BY$80=0,0,BY273))</f>
        <v>0</v>
      </c>
      <c r="BZ283" s="97">
        <f>IF(BY$80=0,0,IF(OR($E285&gt;H_T-LBh_o,$E285&lt;=LBH_u),0,Daten!BY283))</f>
        <v>0</v>
      </c>
      <c r="CA283" s="3"/>
      <c r="CB283" s="6">
        <f>IF($E285=0,0,IF(CB$80=0,0,CB273))</f>
        <v>0</v>
      </c>
      <c r="CC283" s="97">
        <f>IF(CB$80=0,0,IF(OR($E285&gt;H_T-LBh_o,$E285&lt;=LBH_u),0,Daten!CB283))</f>
        <v>0</v>
      </c>
    </row>
    <row r="284" spans="1:81">
      <c r="A284" s="46" t="str">
        <f>IF(D290=D284,H285,IF(D291=D284,H288,""))</f>
        <v/>
      </c>
      <c r="B284" s="92" t="str">
        <f>IF(AND(D290="",D291=""),"",D284)</f>
        <v/>
      </c>
      <c r="C284" s="92" t="str">
        <f>IF(AND(D290="",D291=""),"",IF(D290=D284,"oben","unten"))</f>
        <v/>
      </c>
      <c r="D284" s="3">
        <v>19</v>
      </c>
      <c r="F284" s="3" t="s">
        <v>100</v>
      </c>
      <c r="G284" s="3"/>
      <c r="H284" s="6">
        <f>IF(H$80=0,0,H283-qd*($E285-$E287)/H_T)</f>
        <v>0</v>
      </c>
      <c r="I284" s="97">
        <f>IF(H$80=0,0,IF(OR($E287&gt;=H_T-LBh_o,$E287&lt;LBH_u),0,Daten!H284))</f>
        <v>0</v>
      </c>
      <c r="J284" s="3"/>
      <c r="K284" s="6">
        <f>IF(K$80=0,0,K283-qd*($E285-$E287)/H_T)</f>
        <v>0</v>
      </c>
      <c r="L284" s="97">
        <f>IF(K$80=0,0,IF(OR($E287&gt;=H_T-LBh_o,$E287&lt;LBH_u),0,Daten!K284))</f>
        <v>0</v>
      </c>
      <c r="M284" s="3"/>
      <c r="N284" s="6">
        <f>IF(N$80=0,0,N283-qd*($E285-$E287)/H_T)</f>
        <v>0</v>
      </c>
      <c r="O284" s="97">
        <f>IF(N$80=0,0,IF(OR($E287&gt;=H_T-LBh_o,$E287&lt;LBH_u),0,Daten!N284))</f>
        <v>0</v>
      </c>
      <c r="P284" s="3"/>
      <c r="Q284" s="6">
        <f>IF(Q$80=0,0,Q283-qd*($E285-$E287)/H_T)</f>
        <v>0</v>
      </c>
      <c r="R284" s="97">
        <f>IF(Q$80=0,0,IF(OR($E287&gt;=H_T-LBh_o,$E287&lt;LBH_u),0,Daten!Q284))</f>
        <v>0</v>
      </c>
      <c r="T284" s="6">
        <f>IF(T$80=0,0,T283-qd*($E285-$E287)/H_T)</f>
        <v>0</v>
      </c>
      <c r="U284" s="97">
        <f>IF(T$80=0,0,IF(OR($E287&gt;=H_T-LBh_o,$E287&lt;LBH_u),0,Daten!T284))</f>
        <v>0</v>
      </c>
      <c r="W284" s="6">
        <f>IF(W$80=0,0,W283-qd*($E285-$E287)/H_T)</f>
        <v>0</v>
      </c>
      <c r="X284" s="97">
        <f>IF(W$80=0,0,IF(OR($E287&gt;=H_T-LBh_o,$E287&lt;LBH_u),0,Daten!W284))</f>
        <v>0</v>
      </c>
      <c r="Z284" s="6">
        <f>IF(Z$80=0,0,Z283-qd*($E285-$E287)/H_T)</f>
        <v>0</v>
      </c>
      <c r="AA284" s="97">
        <f>IF(Z$80=0,0,IF(OR($E287&gt;=H_T-LBh_o,$E287&lt;LBH_u),0,Daten!Z284))</f>
        <v>0</v>
      </c>
      <c r="AC284" s="6">
        <f>IF(AC$80=0,0,AC283-qd*($E285-$E287)/H_T)</f>
        <v>0</v>
      </c>
      <c r="AD284" s="97">
        <f>IF(AC$80=0,0,IF(OR($E287&gt;=H_T-LBh_o,$E287&lt;LBH_u),0,Daten!AC284))</f>
        <v>0</v>
      </c>
      <c r="AF284" s="6">
        <f>IF(AF$80=0,0,AF283-qd*($E285-$E287)/H_T)</f>
        <v>0</v>
      </c>
      <c r="AG284" s="97">
        <f>IF(AF$80=0,0,IF(OR($E287&gt;=H_T-LBh_o,$E287&lt;LBH_u),0,Daten!AF284))</f>
        <v>0</v>
      </c>
      <c r="AI284" s="6">
        <f>IF(AI$80=0,0,AI283-qd*($E285-$E287)/H_T)</f>
        <v>0</v>
      </c>
      <c r="AJ284" s="97">
        <f>IF(AI$80=0,0,IF(OR($E287&gt;=H_T-LBh_o,$E287&lt;LBH_u),0,Daten!AI284))</f>
        <v>0</v>
      </c>
      <c r="AL284" s="6">
        <f>IF(AL$80=0,0,AL283-qd*($E285-$E287)/H_T)</f>
        <v>0</v>
      </c>
      <c r="AM284" s="97">
        <f>IF(AL$80=0,0,IF(OR($E287&gt;=H_T-LBh_o,$E287&lt;LBH_u),0,Daten!AL284))</f>
        <v>0</v>
      </c>
      <c r="AO284" s="6">
        <f>IF(AO$80=0,0,AO283-qd*($E285-$E287)/H_T)</f>
        <v>0</v>
      </c>
      <c r="AP284" s="97">
        <f>IF(AO$80=0,0,IF(OR($E287&gt;=H_T-LBh_o,$E287&lt;LBH_u),0,Daten!AO284))</f>
        <v>0</v>
      </c>
      <c r="AQ284" s="3"/>
      <c r="AR284" s="6">
        <f>IF(AR$80=0,0,AR283-qd*($E285-$E287)/H_T)</f>
        <v>0</v>
      </c>
      <c r="AS284" s="97">
        <f>IF(AR$80=0,0,IF(OR($E287&gt;=H_T-LBh_o,$E287&lt;LBH_u),0,Daten!AR284))</f>
        <v>0</v>
      </c>
      <c r="AU284" s="6">
        <f>IF(AU$80=0,0,AU283-qd*($E285-$E287)/H_T)</f>
        <v>0</v>
      </c>
      <c r="AV284" s="97">
        <f>IF(AU$80=0,0,IF(OR($E287&gt;=H_T-LBh_o,$E287&lt;LBH_u),0,Daten!AU284))</f>
        <v>0</v>
      </c>
      <c r="AW284" s="3"/>
      <c r="AX284" s="6">
        <f>IF(AX$80=0,0,AX283-qd*($E285-$E287)/H_T)</f>
        <v>0</v>
      </c>
      <c r="AY284" s="97">
        <f>IF(AX$80=0,0,IF(OR($E287&gt;=H_T-LBh_o,$E287&lt;LBH_u),0,Daten!AX284))</f>
        <v>0</v>
      </c>
      <c r="AZ284" s="3"/>
      <c r="BA284" s="6">
        <f>IF(BA$80=0,0,BA283-qd*($E285-$E287)/H_T)</f>
        <v>0</v>
      </c>
      <c r="BB284" s="97">
        <f>IF(BA$80=0,0,IF(OR($E287&gt;=H_T-LBh_o,$E287&lt;LBH_u),0,Daten!BA284))</f>
        <v>0</v>
      </c>
      <c r="BC284" s="3"/>
      <c r="BD284" s="6">
        <f>IF(BD$80=0,0,BD283-qd*($E285-$E287)/H_T)</f>
        <v>0</v>
      </c>
      <c r="BE284" s="97">
        <f>IF(BD$80=0,0,IF(OR($E287&gt;=H_T-LBh_o,$E287&lt;LBH_u),0,Daten!BD284))</f>
        <v>0</v>
      </c>
      <c r="BF284" s="3"/>
      <c r="BG284" s="6">
        <f>IF(BG$80=0,0,BG283-qd*($E285-$E287)/H_T)</f>
        <v>0</v>
      </c>
      <c r="BH284" s="97">
        <f>IF(BG$80=0,0,IF(OR($E287&gt;=H_T-LBh_o,$E287&lt;LBH_u),0,Daten!BG284))</f>
        <v>0</v>
      </c>
      <c r="BI284" s="3"/>
      <c r="BJ284" s="6">
        <f>IF(BJ$80=0,0,BJ283-qd*($E285-$E287)/H_T)</f>
        <v>0</v>
      </c>
      <c r="BK284" s="97">
        <f>IF(BJ$80=0,0,IF(OR($E287&gt;=H_T-LBh_o,$E287&lt;LBH_u),0,Daten!BJ284))</f>
        <v>0</v>
      </c>
      <c r="BL284" s="3"/>
      <c r="BM284" s="6">
        <f>IF(BM$80=0,0,BM283-qd*($E285-$E287)/H_T)</f>
        <v>0</v>
      </c>
      <c r="BN284" s="97">
        <f>IF(BM$80=0,0,IF(OR($E287&gt;=H_T-LBh_o,$E287&lt;LBH_u),0,Daten!BM284))</f>
        <v>0</v>
      </c>
      <c r="BO284" s="3"/>
      <c r="BP284" s="6">
        <f>IF(BP$80=0,0,BP283-qd*($E285-$E287)/H_T)</f>
        <v>0</v>
      </c>
      <c r="BQ284" s="97">
        <f>IF(BP$80=0,0,IF(OR($E287&gt;=H_T-LBh_o,$E287&lt;LBH_u),0,Daten!BP284))</f>
        <v>0</v>
      </c>
      <c r="BR284" s="3"/>
      <c r="BS284" s="6">
        <f>IF(BS$80=0,0,BS283-qd*($E285-$E287)/H_T)</f>
        <v>0</v>
      </c>
      <c r="BT284" s="97">
        <f>IF(BS$80=0,0,IF(OR($E287&gt;=H_T-LBh_o,$E287&lt;LBH_u),0,Daten!BS284))</f>
        <v>0</v>
      </c>
      <c r="BU284" s="3"/>
      <c r="BV284" s="6">
        <f>IF(BV$80=0,0,BV283-qd*($E285-$E287)/H_T)</f>
        <v>0</v>
      </c>
      <c r="BW284" s="97">
        <f>IF(BV$80=0,0,IF(OR($E287&gt;=H_T-LBh_o,$E287&lt;LBH_u),0,Daten!BV284))</f>
        <v>0</v>
      </c>
      <c r="BX284" s="3"/>
      <c r="BY284" s="6">
        <f>IF(BY$80=0,0,BY283-qd*($E285-$E287)/H_T)</f>
        <v>0</v>
      </c>
      <c r="BZ284" s="97">
        <f>IF(BY$80=0,0,IF(OR($E287&gt;=H_T-LBh_o,$E287&lt;LBH_u),0,Daten!BY284))</f>
        <v>0</v>
      </c>
      <c r="CA284" s="3"/>
      <c r="CB284" s="6">
        <f>IF(CB$80=0,0,CB283-qd*($E285-$E287)/H_T)</f>
        <v>0</v>
      </c>
      <c r="CC284" s="97">
        <f>IF(CB$80=0,0,IF(OR($E287&gt;=H_T-LBh_o,$E287&lt;LBH_u),0,Daten!CB284))</f>
        <v>0</v>
      </c>
    </row>
    <row r="285" spans="1:81">
      <c r="D285" s="3" t="s">
        <v>104</v>
      </c>
      <c r="E285" s="6">
        <f t="shared" ref="E285" si="126">E276</f>
        <v>0</v>
      </c>
      <c r="F285" s="54" t="s">
        <v>178</v>
      </c>
      <c r="G285" s="38"/>
      <c r="H285" s="98">
        <f>IF(Bh="nein",ABS(H283),ABS(I283))</f>
        <v>0</v>
      </c>
      <c r="I285" s="9"/>
      <c r="J285" s="38"/>
      <c r="K285" s="98">
        <f>IF(Bh="nein",ABS(K283),ABS(L283))</f>
        <v>0</v>
      </c>
      <c r="L285" s="9"/>
      <c r="M285" s="38"/>
      <c r="N285" s="98">
        <f>IF(Bh="nein",ABS(N283),ABS(O283))</f>
        <v>0</v>
      </c>
      <c r="O285" s="9"/>
      <c r="P285" s="38"/>
      <c r="Q285" s="98">
        <f>IF(Bh="nein",ABS(Q283),ABS(R283))</f>
        <v>0</v>
      </c>
      <c r="R285" s="9"/>
      <c r="S285" s="38"/>
      <c r="T285" s="98">
        <f>IF(Bh="nein",ABS(T283),ABS(U283))</f>
        <v>0</v>
      </c>
      <c r="U285" s="9"/>
      <c r="V285" s="38"/>
      <c r="W285" s="98">
        <f>IF(Bh="nein",ABS(W283),ABS(X283))</f>
        <v>0</v>
      </c>
      <c r="X285" s="9"/>
      <c r="Y285" s="38"/>
      <c r="Z285" s="98">
        <f>IF(Bh="nein",ABS(Z283),ABS(AA283))</f>
        <v>0</v>
      </c>
      <c r="AA285" s="9"/>
      <c r="AB285" s="38"/>
      <c r="AC285" s="98">
        <f>IF(Bh="nein",ABS(AC283),ABS(AD283))</f>
        <v>0</v>
      </c>
      <c r="AD285" s="9"/>
      <c r="AE285" s="38"/>
      <c r="AF285" s="98">
        <f>IF(Bh="nein",ABS(AF283),ABS(AG283))</f>
        <v>0</v>
      </c>
      <c r="AG285" s="9"/>
      <c r="AH285" s="38"/>
      <c r="AI285" s="98">
        <f>IF(Bh="nein",ABS(AI283),ABS(AJ283))</f>
        <v>0</v>
      </c>
      <c r="AJ285" s="9"/>
      <c r="AK285" s="38"/>
      <c r="AL285" s="98">
        <f>IF(Bh="nein",ABS(AL283),ABS(AM283))</f>
        <v>0</v>
      </c>
      <c r="AM285" s="9"/>
      <c r="AN285" s="38"/>
      <c r="AO285" s="98">
        <f>IF(Bh="nein",ABS(AO283),ABS(AP283))</f>
        <v>0</v>
      </c>
      <c r="AP285" s="9"/>
      <c r="AQ285" s="38"/>
      <c r="AR285" s="98">
        <f>IF(Bh="nein",ABS(AR283),ABS(AS283))</f>
        <v>0</v>
      </c>
      <c r="AS285" s="9"/>
      <c r="AT285" s="38"/>
      <c r="AU285" s="98">
        <f>IF(Bh="nein",ABS(AU283),ABS(AV283))</f>
        <v>0</v>
      </c>
      <c r="AV285" s="9"/>
      <c r="AW285" s="38"/>
      <c r="AX285" s="98">
        <f>IF(Bh="nein",ABS(AX283),ABS(AY283))</f>
        <v>0</v>
      </c>
      <c r="AY285" s="9"/>
      <c r="AZ285" s="38"/>
      <c r="BA285" s="98">
        <f>IF(Bh="nein",ABS(BA283),ABS(BB283))</f>
        <v>0</v>
      </c>
      <c r="BB285" s="9"/>
      <c r="BC285" s="38"/>
      <c r="BD285" s="98">
        <f>IF(Bh="nein",ABS(BD283),ABS(BE283))</f>
        <v>0</v>
      </c>
      <c r="BE285" s="9"/>
      <c r="BF285" s="38"/>
      <c r="BG285" s="98">
        <f>IF(Bh="nein",ABS(BG283),ABS(BH283))</f>
        <v>0</v>
      </c>
      <c r="BH285" s="9"/>
      <c r="BI285" s="38"/>
      <c r="BJ285" s="98">
        <f>IF(Bh="nein",ABS(BJ283),ABS(BK283))</f>
        <v>0</v>
      </c>
      <c r="BK285" s="9"/>
      <c r="BL285" s="38"/>
      <c r="BM285" s="98">
        <f>IF(Bh="nein",ABS(BM283),ABS(BN283))</f>
        <v>0</v>
      </c>
      <c r="BN285" s="9"/>
      <c r="BO285" s="38"/>
      <c r="BP285" s="98">
        <f>IF(Bh="nein",ABS(BP283),ABS(BQ283))</f>
        <v>0</v>
      </c>
      <c r="BQ285" s="9"/>
      <c r="BR285" s="38"/>
      <c r="BS285" s="98">
        <f>IF(Bh="nein",ABS(BS283),ABS(BT283))</f>
        <v>0</v>
      </c>
      <c r="BT285" s="9"/>
      <c r="BU285" s="38"/>
      <c r="BV285" s="98">
        <f>IF(Bh="nein",ABS(BV283),ABS(BW283))</f>
        <v>0</v>
      </c>
      <c r="BW285" s="9"/>
      <c r="BX285" s="38"/>
      <c r="BY285" s="98">
        <f>IF(Bh="nein",ABS(BY283),ABS(BZ283))</f>
        <v>0</v>
      </c>
      <c r="BZ285" s="9"/>
      <c r="CA285" s="38"/>
      <c r="CB285" s="98">
        <f>IF(Bh="nein",ABS(CB283),ABS(CC283))</f>
        <v>0</v>
      </c>
      <c r="CC285" s="9"/>
    </row>
    <row r="286" spans="1:81">
      <c r="A286" s="7"/>
      <c r="B286" s="8"/>
      <c r="C286" s="11" t="s">
        <v>229</v>
      </c>
      <c r="D286" s="3"/>
      <c r="E286" s="6"/>
      <c r="F286" s="55" t="s">
        <v>179</v>
      </c>
      <c r="G286" s="41"/>
      <c r="H286" s="6">
        <f>IF($D284&lt;=nHP,H$82/H_T,0)</f>
        <v>0</v>
      </c>
      <c r="I286" s="3"/>
      <c r="J286" s="41"/>
      <c r="K286" s="6">
        <f>IF($D284&lt;=nHP,K$82/H_T,0)</f>
        <v>0</v>
      </c>
      <c r="L286" s="3"/>
      <c r="M286" s="41"/>
      <c r="N286" s="6">
        <f>IF($D284&lt;=nHP,N$82/H_T,0)</f>
        <v>0</v>
      </c>
      <c r="P286" s="41"/>
      <c r="Q286" s="6">
        <f>IF($D284&lt;=nHP,Q$82/H_T,0)</f>
        <v>0</v>
      </c>
      <c r="S286" s="41"/>
      <c r="T286" s="6">
        <f>IF($D284&lt;=nHP,T$82/H_T,0)</f>
        <v>0</v>
      </c>
      <c r="V286" s="41"/>
      <c r="W286" s="6">
        <f>IF($D284&lt;=nHP,W$82/H_T,0)</f>
        <v>0</v>
      </c>
      <c r="Y286" s="41"/>
      <c r="Z286" s="6">
        <f>IF($D284&lt;=nHP,Z$82/H_T,0)</f>
        <v>0</v>
      </c>
      <c r="AB286" s="41"/>
      <c r="AC286" s="6">
        <f>IF($D284&lt;=nHP,AC$82/H_T,0)</f>
        <v>0</v>
      </c>
      <c r="AE286" s="41"/>
      <c r="AF286" s="6">
        <f>IF($D284&lt;=nHP,AF$82/H_T,0)</f>
        <v>0</v>
      </c>
      <c r="AH286" s="41"/>
      <c r="AI286" s="6">
        <f>IF($D284&lt;=nHP,AI$82/H_T,0)</f>
        <v>0</v>
      </c>
      <c r="AK286" s="41"/>
      <c r="AL286" s="6">
        <f>IF($D284&lt;=nHP,AL$82/H_T,0)</f>
        <v>0</v>
      </c>
      <c r="AN286" s="41"/>
      <c r="AO286" s="6">
        <f>IF($D284&lt;=nHP,AO$82/H_T,0)</f>
        <v>0</v>
      </c>
      <c r="AP286" s="3"/>
      <c r="AQ286" s="41"/>
      <c r="AR286" s="6">
        <f>IF($D284&lt;=nHP,AR$82/H_T,0)</f>
        <v>0</v>
      </c>
      <c r="AS286" s="3"/>
      <c r="AT286" s="41"/>
      <c r="AU286" s="6">
        <f>IF($D284&lt;=nHP,AU$82/H_T,0)</f>
        <v>0</v>
      </c>
      <c r="AW286" s="41"/>
      <c r="AX286" s="6">
        <f>IF($D284&lt;=nHP,AX$82/H_T,0)</f>
        <v>0</v>
      </c>
      <c r="AY286" s="3"/>
      <c r="AZ286" s="41"/>
      <c r="BA286" s="6">
        <f>IF($D284&lt;=nHP,BA$82/H_T,0)</f>
        <v>0</v>
      </c>
      <c r="BB286" s="3"/>
      <c r="BC286" s="41"/>
      <c r="BD286" s="6">
        <f>IF($D284&lt;=nHP,BD$82/H_T,0)</f>
        <v>0</v>
      </c>
      <c r="BE286" s="3"/>
      <c r="BF286" s="41"/>
      <c r="BG286" s="6">
        <f>IF($D284&lt;=nHP,BG$82/H_T,0)</f>
        <v>0</v>
      </c>
      <c r="BH286" s="3"/>
      <c r="BI286" s="41"/>
      <c r="BJ286" s="6">
        <f>IF($D284&lt;=nHP,BJ$82/H_T,0)</f>
        <v>0</v>
      </c>
      <c r="BK286" s="3"/>
      <c r="BL286" s="41"/>
      <c r="BM286" s="6">
        <f>IF($D284&lt;=nHP,BM$82/H_T,0)</f>
        <v>0</v>
      </c>
      <c r="BN286" s="3"/>
      <c r="BO286" s="41"/>
      <c r="BP286" s="6">
        <f>IF($D284&lt;=nHP,BP$82/H_T,0)</f>
        <v>0</v>
      </c>
      <c r="BQ286" s="3"/>
      <c r="BR286" s="41"/>
      <c r="BS286" s="6">
        <f>IF($D284&lt;=nHP,BS$82/H_T,0)</f>
        <v>0</v>
      </c>
      <c r="BT286" s="3"/>
      <c r="BU286" s="41"/>
      <c r="BV286" s="6">
        <f>IF($D284&lt;=nHP,BV$82/H_T,0)</f>
        <v>0</v>
      </c>
      <c r="BW286" s="3"/>
      <c r="BX286" s="41"/>
      <c r="BY286" s="6">
        <f>IF($D284&lt;=nHP,BY$82/H_T,0)</f>
        <v>0</v>
      </c>
      <c r="BZ286" s="3"/>
      <c r="CA286" s="41"/>
      <c r="CB286" s="6">
        <f>IF($D284&lt;=nHP,CB$82/H_T,0)</f>
        <v>0</v>
      </c>
      <c r="CC286" s="3"/>
    </row>
    <row r="287" spans="1:81">
      <c r="A287" s="41" t="s">
        <v>223</v>
      </c>
      <c r="B287" s="6" t="str">
        <f>IF(D290="","",IF(ABS(H290)=Bemessung!$C$26,ABS(Daten!H285),IF(ABS(Daten!K290)=Bemessung!$C$26,ABS(Daten!K285),IF(ABS(Daten!N290)=Bemessung!$C$26,ABS(Daten!N285),IF(ABS(Daten!Q290)=Bemessung!$C$26,ABS(Daten!Q285),IF(ABS(Daten!T290)=Bemessung!$C$26,ABS(Daten!T285),IF(ABS(Daten!W290)=Bemessung!$C$26,ABS(Daten!W285),IF(ABS(Daten!Z290)=Bemessung!$C$26,ABS(Daten!Z285),IF(ABS(Daten!AC290)=Bemessung!$C$26,ABS(Daten!AC285),IF(ABS(Daten!AF290)=Bemessung!$C$26,ABS(Daten!AF285),IF(ABS(Daten!AI290)=Bemessung!$C$26,ABS(Daten!AI285),IF(ABS(Daten!AL290)=Bemessung!$C$26,ABS(Daten!AL285),IF(ABS(Daten!AO290)=Bemessung!$C$26,ABS(Daten!AO285),IF(ABS(Daten!AR290)=Bemessung!$C$26,ABS(Daten!AR285),IF(ABS(Daten!AU290)=Bemessung!$C$26,ABS(Daten!AU285),IF(ABS(Daten!AX290)=Bemessung!$C$26,ABS(Daten!AX285),IF(ABS(Daten!BA290)=Bemessung!$C$26,ABS(Daten!BA285),IF(ABS(Daten!BD290)=Bemessung!$C$26,ABS(Daten!BD285),IF(ABS(Daten!BG290)=Bemessung!$C$26,ABS(Daten!BG285),IF(ABS(Daten!BJ290)=Bemessung!$C$26,ABS(Daten!BJ285),IF(ABS(Daten!BM290)=Bemessung!$C$26,ABS(Daten!BM285),IF(ABS(Daten!BP290)=Bemessung!$C$26,ABS(Daten!BP285),IF(ABS(Daten!BS290)=Bemessung!$C$26,ABS(Daten!BS285),IF(ABS(Daten!BV290)=Bemessung!$C$26,ABS(Daten!BV285),IF(ABS(Daten!BY290)=Bemessung!$C$26,ABS(Daten!BY285),IF(ABS(Daten!CB290)=Bemessung!$C$26,ABS(Daten!CB285),""))))))))))))))))))))))))))</f>
        <v/>
      </c>
      <c r="C287" s="65" t="str">
        <f>IF(D290="","",IF(ABS(H290)=Bemessung!$C$26,1,IF(ABS(Daten!K290)=Bemessung!$C$26,2,IF(ABS(Daten!N290)=Bemessung!$C$26,3,IF(ABS(Daten!Q290)=Bemessung!$C$26,4,IF(ABS(Daten!T290)=Bemessung!$C$26,5,IF(ABS(Daten!W290)=Bemessung!$C$26,6,IF(ABS(Daten!Z290)=Bemessung!$C$26,7,IF(ABS(Daten!AC290)=Bemessung!$C$26,8,IF(ABS(Daten!AF290)=Bemessung!$C$26,9,IF(ABS(Daten!AI290)=Bemessung!$C$26,10,IF(ABS(Daten!AL290)=Bemessung!$C$26,11,IF(ABS(Daten!AO290)=Bemessung!$C$26,12,IF(ABS(Daten!AR290)=Bemessung!$C$26,13,IF(ABS(Daten!AU290)=Bemessung!$C$26,14,IF(ABS(Daten!AX290)=Bemessung!$C$26,15,IF(ABS(Daten!BA290)=Bemessung!$C$26,16,IF(ABS(Daten!BD290)=Bemessung!$C$26,17,IF(ABS(Daten!BG290)=Bemessung!$C$26,18,IF(ABS(Daten!BJ290)=Bemessung!$C$26,19,IF(ABS(Daten!BM290)=Bemessung!$C$26,20,IF(ABS(Daten!BP290)=Bemessung!$C$26,21,IF(ABS(Daten!BS290)=Bemessung!$C$26,22,IF(ABS(Daten!BV290)=Bemessung!$C$26,23,IF(ABS(Daten!BY290)=Bemessung!$C$26,24,IF(ABS(Daten!CB290)=Bemessung!$C$26,25,""))))))))))))))))))))))))))</f>
        <v/>
      </c>
      <c r="D287" s="3" t="s">
        <v>103</v>
      </c>
      <c r="E287" s="6">
        <f>E285-$U$27</f>
        <v>0</v>
      </c>
      <c r="F287" s="55" t="s">
        <v>101</v>
      </c>
      <c r="G287" s="41">
        <v>0</v>
      </c>
      <c r="H287" s="6">
        <f>IF(H$82&gt;0,I287,G287)</f>
        <v>0</v>
      </c>
      <c r="I287" s="6">
        <f>IF(E285=0,0,IF(I$81=L_T,0,4*I$83/H$80))</f>
        <v>0</v>
      </c>
      <c r="J287" s="56">
        <f>IF($E285=0,0,IF(J$81=L_T,0,-(4*J$83/K$80+2*L$83/K$80)))</f>
        <v>0</v>
      </c>
      <c r="K287" s="6">
        <f>IF(K$82&gt;0,L287,J287)</f>
        <v>0</v>
      </c>
      <c r="L287" s="6">
        <f>IF($E285=0,0,IF(L$81=L_T,0,2*J$83/K$80+4*L$83/K$80))</f>
        <v>0</v>
      </c>
      <c r="M287" s="56">
        <f>IF($E285=0,0,IF(M$81=L_T,0,-(4*M$83/N$80+2*O$83/N$80)))</f>
        <v>0</v>
      </c>
      <c r="N287" s="6">
        <f>IF(N$82&gt;0,O287,M287)</f>
        <v>0</v>
      </c>
      <c r="O287" s="6">
        <f>IF($E285=0,0,IF(O$81=L_T,0,2*M$83/N$80+4*O$83/N$80))</f>
        <v>0</v>
      </c>
      <c r="P287" s="56">
        <f>IF($E285=0,0,IF(P$81=L_T,0,-(4*P$83/Q$80+2*R$83/Q$80)))</f>
        <v>0</v>
      </c>
      <c r="Q287" s="6">
        <f>IF(Q$82&gt;0,R287,P287)</f>
        <v>0</v>
      </c>
      <c r="R287" s="6">
        <f>IF($E285=0,0,IF(R$81=L_T,0,2*P$83/Q$80+4*R$83/Q$80))</f>
        <v>0</v>
      </c>
      <c r="S287" s="56">
        <f>IF($E285=0,0,IF(S$81=L_T,0,-(4*S$83/T$80+2*U$83/T$80)))</f>
        <v>0</v>
      </c>
      <c r="T287" s="6">
        <f>IF(T$82&gt;0,U287,S287)</f>
        <v>0</v>
      </c>
      <c r="U287" s="6">
        <f>IF($E285=0,0,IF(U$81=L_T,0,2*S$83/T$80+4*U$83/T$80))</f>
        <v>0</v>
      </c>
      <c r="V287" s="56">
        <f>IF($E285=0,0,IF(V$81=L_T,0,-(4*V$83/W$80+2*X$83/W$80)))</f>
        <v>0</v>
      </c>
      <c r="W287" s="6">
        <f>IF(W$82&gt;0,X287,V287)</f>
        <v>0</v>
      </c>
      <c r="X287" s="6">
        <f>IF($E285=0,0,IF(X$81=L_T,0,2*V$83/W$80+4*X$83/W$80))</f>
        <v>0</v>
      </c>
      <c r="Y287" s="56">
        <f>IF($E285=0,0,IF(Y$81=L_T,0,-(4*Y$83/Z$80+2*AA$83/Z$80)))</f>
        <v>0</v>
      </c>
      <c r="Z287" s="6">
        <f>IF(Z$82&gt;0,AA287,Y287)</f>
        <v>0</v>
      </c>
      <c r="AA287" s="6">
        <f>IF($E285=0,0,IF(AA$81=L_T,0,2*Y$83/Z$80+4*AA$83/Z$80))</f>
        <v>0</v>
      </c>
      <c r="AB287" s="56">
        <f>IF($E285=0,0,IF(AB$81=L_T,0,-(4*AB$83/AC$80+2*AD$83/AC$80)))</f>
        <v>0</v>
      </c>
      <c r="AC287" s="6">
        <f>IF(AC$82&gt;0,AD287,AB287)</f>
        <v>0</v>
      </c>
      <c r="AD287" s="6">
        <f>IF($E285=0,0,IF(AD$81=L_T,0,2*AB$83/AC$80+4*AD$83/AC$80))</f>
        <v>0</v>
      </c>
      <c r="AE287" s="56">
        <f>IF($E285=0,0,IF(AE$81=L_T,0,-(4*AE$83/AF$80+2*AG$83/AF$80)))</f>
        <v>0</v>
      </c>
      <c r="AF287" s="6">
        <f>IF(AF$82&gt;0,AG287,AE287)</f>
        <v>0</v>
      </c>
      <c r="AG287" s="6">
        <f>IF($E285=0,0,IF(AG$81=L_T,0,2*AE$83/AF$80+4*AG$83/AF$80))</f>
        <v>0</v>
      </c>
      <c r="AH287" s="56">
        <f>IF($E285=0,0,IF(AH$81=L_T,0,-(4*AH$83/AI$80+2*AJ$83/AI$80)))</f>
        <v>0</v>
      </c>
      <c r="AI287" s="6">
        <f>IF(AI$82&gt;0,AJ287,AH287)</f>
        <v>0</v>
      </c>
      <c r="AJ287" s="6">
        <f>IF($E285=0,0,IF(AJ$81=L_T,0,2*AH$83/AI$80+4*AJ$83/AI$80))</f>
        <v>0</v>
      </c>
      <c r="AK287" s="56">
        <f>IF($E285=0,0,IF(AK$81=L_T,0,-(4*AK$83/AL$80+2*AM$83/AL$80)))</f>
        <v>0</v>
      </c>
      <c r="AL287" s="6">
        <f>IF(AL$82&gt;0,AM287,AK287)</f>
        <v>0</v>
      </c>
      <c r="AM287" s="6">
        <f>IF($E285=0,0,IF(AM$81=L_T,0,2*AK$83/AL$80+4*AM$83/AL$80))</f>
        <v>0</v>
      </c>
      <c r="AN287" s="56">
        <f>IF($E285=0,0,IF(AN$81=L_T,0,-(4*AN$83/AO$80+2*AP$83/AO$80)))</f>
        <v>0</v>
      </c>
      <c r="AO287" s="6">
        <f>IF(AO$82&gt;0,AP287,AN287)</f>
        <v>0</v>
      </c>
      <c r="AP287" s="6">
        <f>IF($E285=0,0,IF(AP$81=L_T,0,2*AN$83/AO$80+4*AP$83/AO$80))</f>
        <v>0</v>
      </c>
      <c r="AQ287" s="56">
        <f>IF($E285=0,0,IF(AQ$81=L_T,0,-(4*AQ$83/AR$80+2*AS$83/AR$80)))</f>
        <v>0</v>
      </c>
      <c r="AR287" s="6">
        <f>IF(AR$82&gt;0,AS287,AQ287)</f>
        <v>0</v>
      </c>
      <c r="AS287" s="6">
        <f>IF($E285=0,0,IF(AS$81=L_T,0,2*AQ$83/AR$80+4*AS$83/AR$80))</f>
        <v>0</v>
      </c>
      <c r="AT287" s="56">
        <f>IF($E285=0,0,IF(AT$81=L_T,0,-(4*AT$83/AU$80+2*AV$83/AU$80)))</f>
        <v>0</v>
      </c>
      <c r="AU287" s="6">
        <f>IF(AU$82&gt;0,AV287,AT287)</f>
        <v>0</v>
      </c>
      <c r="AV287" s="6">
        <f>IF($E285=0,0,IF(AV$81=L_T,0,2*AT$83/AU$80+4*AV$83/AU$80))</f>
        <v>0</v>
      </c>
      <c r="AW287" s="56">
        <f>IF($E285=0,0,IF(AW$81=L_T,0,-(4*AW$83/AX$80+2*AY$83/AX$80)))</f>
        <v>0</v>
      </c>
      <c r="AX287" s="6">
        <f>IF(AX$82&gt;0,AY287,AW287)</f>
        <v>0</v>
      </c>
      <c r="AY287" s="6">
        <f>IF($E285=0,0,IF(AY$81=L_T,0,2*AW$83/AX$80+4*AY$83/AX$80))</f>
        <v>0</v>
      </c>
      <c r="AZ287" s="56">
        <f>IF($E285=0,0,IF(AZ$81=L_T,0,-(4*AZ$83/BA$80+2*BB$83/BA$80)))</f>
        <v>0</v>
      </c>
      <c r="BA287" s="6">
        <f>IF(BA$82&gt;0,BB287,AZ287)</f>
        <v>0</v>
      </c>
      <c r="BB287" s="6">
        <f>IF($E285=0,0,IF(BB$81=L_T,0,2*AZ$83/BA$80+4*BB$83/BA$80))</f>
        <v>0</v>
      </c>
      <c r="BC287" s="56">
        <f>IF($E285=0,0,IF(BC$81=L_T,0,-(4*BC$83/BD$80+2*BE$83/BD$80)))</f>
        <v>0</v>
      </c>
      <c r="BD287" s="6">
        <f>IF(BD$82&gt;0,BE287,BC287)</f>
        <v>0</v>
      </c>
      <c r="BE287" s="6">
        <f>IF($E285=0,0,IF(BE$81=L_T,0,2*BC$83/BD$80+4*BE$83/BD$80))</f>
        <v>0</v>
      </c>
      <c r="BF287" s="56">
        <f>IF($E285=0,0,IF(BF$81=L_T,0,-(4*BF$83/BG$80+2*BH$83/BG$80)))</f>
        <v>0</v>
      </c>
      <c r="BG287" s="6">
        <f>IF(BG$82&gt;0,BH287,BF287)</f>
        <v>0</v>
      </c>
      <c r="BH287" s="6">
        <f>IF($E285=0,0,IF(BH$81=L_T,0,2*BF$83/BG$80+4*BH$83/BG$80))</f>
        <v>0</v>
      </c>
      <c r="BI287" s="56">
        <f>IF($E285=0,0,IF(BI$81=L_T,0,-(4*BI$83/BJ$80+2*BK$83/BJ$80)))</f>
        <v>0</v>
      </c>
      <c r="BJ287" s="6">
        <f>IF(BJ$82&gt;0,BK287,BI287)</f>
        <v>0</v>
      </c>
      <c r="BK287" s="6">
        <f>IF($E285=0,0,IF(BK$81=L_T,0,2*BI$83/BJ$80+4*BK$83/BJ$80))</f>
        <v>0</v>
      </c>
      <c r="BL287" s="56">
        <f>IF($E285=0,0,IF(BL$81=L_T,0,-(4*BL$83/BM$80+2*BN$83/BM$80)))</f>
        <v>0</v>
      </c>
      <c r="BM287" s="6">
        <f>IF(BM$82&gt;0,BN287,BL287)</f>
        <v>0</v>
      </c>
      <c r="BN287" s="6">
        <f>IF($E285=0,0,IF(BN$81=L_T,0,2*BL$83/BM$80+4*BN$83/BM$80))</f>
        <v>0</v>
      </c>
      <c r="BO287" s="56">
        <f>IF($E285=0,0,IF(BO$81=L_T,0,-(4*BO$83/BP$80+2*BQ$83/BP$80)))</f>
        <v>0</v>
      </c>
      <c r="BP287" s="6">
        <f>IF(BP$82&gt;0,BQ287,BO287)</f>
        <v>0</v>
      </c>
      <c r="BQ287" s="6">
        <f>IF($E285=0,0,IF(BQ$81=L_T,0,2*BO$83/BP$80+4*BQ$83/BP$80))</f>
        <v>0</v>
      </c>
      <c r="BR287" s="56">
        <f>IF($E285=0,0,IF(BR$81=L_T,0,-(4*BR$83/BS$80+2*BT$83/BS$80)))</f>
        <v>0</v>
      </c>
      <c r="BS287" s="6">
        <f>IF(BS$82&gt;0,BT287,BR287)</f>
        <v>0</v>
      </c>
      <c r="BT287" s="6">
        <f>IF($E285=0,0,IF(BT$81=L_T,0,2*BR$83/BS$80+4*BT$83/BS$80))</f>
        <v>0</v>
      </c>
      <c r="BU287" s="56">
        <f>IF($E285=0,0,IF(BU$81=L_T,0,-(4*BU$83/BV$80+2*BW$83/BV$80)))</f>
        <v>0</v>
      </c>
      <c r="BV287" s="6">
        <f>IF(BV$82&gt;0,BW287,BU287)</f>
        <v>0</v>
      </c>
      <c r="BW287" s="6">
        <f>IF($E285=0,0,IF(BW$81=L_T,0,2*BU$83/BV$80+4*BW$83/BV$80))</f>
        <v>0</v>
      </c>
      <c r="BX287" s="56">
        <f>IF($E285=0,0,IF(BX$81=L_T,0,-(4*BX$83/BY$80+2*BZ$83/BY$80)))</f>
        <v>0</v>
      </c>
      <c r="BY287" s="6">
        <f>IF(BY$82&gt;0,BZ287,BX287)</f>
        <v>0</v>
      </c>
      <c r="BZ287" s="6">
        <f>IF($E285=0,0,IF(BZ$81=L_T,0,2*BX$83/BY$80+4*BZ$83/BY$80))</f>
        <v>0</v>
      </c>
      <c r="CA287" s="56">
        <f>IF($E285=0,0,IF(CA$81=L_T,0,-(4*CA$83/CB$80+2*CC$83/CB$80)))</f>
        <v>0</v>
      </c>
      <c r="CB287" s="6">
        <f>IF(CB$82&gt;0,CC287,CA287)</f>
        <v>0</v>
      </c>
      <c r="CC287" s="6">
        <f>IF($E285=0,0,IF(CC$81=L_T,0,2*CA$83/CB$80+4*CC$83/CB$80))</f>
        <v>0</v>
      </c>
    </row>
    <row r="288" spans="1:81">
      <c r="A288" s="41" t="s">
        <v>224</v>
      </c>
      <c r="B288" s="6" t="str">
        <f>IF(D290="","",IF(ABS(H290)=Bemessung!$C$26,ABS(Daten!H287),IF(ABS(Daten!K290)=Bemessung!$C$26,ABS(Daten!K287),IF(ABS(Daten!N290)=Bemessung!$C$26,ABS(Daten!N287),IF(ABS(Daten!Q290)=Bemessung!$C$26,ABS(Daten!Q287),IF(ABS(Daten!T290)=Bemessung!$C$26,ABS(Daten!T287),IF(ABS(Daten!W290)=Bemessung!$C$26,ABS(Daten!W287),IF(ABS(Daten!Z290)=Bemessung!$C$26,ABS(Daten!Z287),IF(ABS(Daten!AC290)=Bemessung!$C$26,ABS(Daten!AC287),IF(ABS(Daten!AF290)=Bemessung!$C$26,ABS(Daten!AF287),IF(ABS(Daten!AI290)=Bemessung!$C$26,ABS(Daten!AI287),IF(ABS(Daten!AL290)=Bemessung!$C$26,ABS(Daten!AL287),IF(ABS(Daten!AO290)=Bemessung!$C$26,ABS(Daten!AO287),IF(ABS(Daten!AR290)=Bemessung!$C$26,ABS(Daten!AR287),IF(ABS(Daten!AU290)=Bemessung!$C$26,ABS(Daten!AU287),IF(ABS(Daten!AX290)=Bemessung!$C$26,ABS(Daten!AX287),IF(ABS(Daten!BA290)=Bemessung!$C$26,ABS(Daten!BA287),IF(ABS(Daten!BD290)=Bemessung!$C$26,ABS(Daten!BD287),IF(ABS(Daten!BG290)=Bemessung!$C$26,ABS(Daten!BG287),IF(ABS(Daten!BJ290)=Bemessung!$C$26,ABS(Daten!BJ287),IF(ABS(Daten!BM290)=Bemessung!$C$26,ABS(Daten!BM287),IF(ABS(Daten!BP290)=Bemessung!$C$26,ABS(Daten!BP287),IF(ABS(Daten!BS290)=Bemessung!$C$26,ABS(Daten!BS287),IF(ABS(Daten!BV290)=Bemessung!$C$26,ABS(Daten!BV287),IF(ABS(Daten!BY290)=Bemessung!$C$26,ABS(Daten!BY287),IF(ABS(Daten!CB290)=Bemessung!$C$26,ABS(Daten!CB287),""))))))))))))))))))))))))))</f>
        <v/>
      </c>
      <c r="C288" s="28"/>
      <c r="D288" s="3"/>
      <c r="E288" s="6"/>
      <c r="F288" s="55" t="s">
        <v>180</v>
      </c>
      <c r="G288" s="41"/>
      <c r="H288" s="6">
        <f>IF(Bh="nein",ABS(H284),ABS(I284))</f>
        <v>0</v>
      </c>
      <c r="I288" s="6"/>
      <c r="J288" s="56"/>
      <c r="K288" s="6">
        <f>IF(Bh="nein",ABS(K284),ABS(L284))</f>
        <v>0</v>
      </c>
      <c r="L288" s="6"/>
      <c r="M288" s="56"/>
      <c r="N288" s="6">
        <f>IF(Bh="nein",ABS(N284),ABS(O284))</f>
        <v>0</v>
      </c>
      <c r="O288" s="6"/>
      <c r="P288" s="56"/>
      <c r="Q288" s="6">
        <f>IF(Bh="nein",ABS(Q284),ABS(R284))</f>
        <v>0</v>
      </c>
      <c r="R288" s="6"/>
      <c r="S288" s="56"/>
      <c r="T288" s="6">
        <f>IF(Bh="nein",ABS(T284),ABS(U284))</f>
        <v>0</v>
      </c>
      <c r="U288" s="6"/>
      <c r="V288" s="56"/>
      <c r="W288" s="6">
        <f>IF(Bh="nein",ABS(W284),ABS(X284))</f>
        <v>0</v>
      </c>
      <c r="X288" s="6"/>
      <c r="Y288" s="56"/>
      <c r="Z288" s="6">
        <f>IF(Bh="nein",ABS(Z284),ABS(AA284))</f>
        <v>0</v>
      </c>
      <c r="AA288" s="6"/>
      <c r="AB288" s="56"/>
      <c r="AC288" s="6">
        <f>IF(Bh="nein",ABS(AC284),ABS(AD284))</f>
        <v>0</v>
      </c>
      <c r="AD288" s="6"/>
      <c r="AE288" s="56"/>
      <c r="AF288" s="6">
        <f>IF(Bh="nein",ABS(AF284),ABS(AG284))</f>
        <v>0</v>
      </c>
      <c r="AG288" s="6"/>
      <c r="AH288" s="56"/>
      <c r="AI288" s="6">
        <f>IF(Bh="nein",ABS(AI284),ABS(AJ284))</f>
        <v>0</v>
      </c>
      <c r="AJ288" s="6"/>
      <c r="AK288" s="56"/>
      <c r="AL288" s="6">
        <f>IF(Bh="nein",ABS(AL284),ABS(AM284))</f>
        <v>0</v>
      </c>
      <c r="AM288" s="6"/>
      <c r="AN288" s="56"/>
      <c r="AO288" s="6">
        <f>IF(Bh="nein",ABS(AO284),ABS(AP284))</f>
        <v>0</v>
      </c>
      <c r="AP288" s="6"/>
      <c r="AQ288" s="56"/>
      <c r="AR288" s="6">
        <f>IF(Bh="nein",ABS(AR284),ABS(AS284))</f>
        <v>0</v>
      </c>
      <c r="AS288" s="6"/>
      <c r="AT288" s="56"/>
      <c r="AU288" s="6">
        <f>IF(Bh="nein",ABS(AU284),ABS(AV284))</f>
        <v>0</v>
      </c>
      <c r="AV288" s="6"/>
      <c r="AW288" s="56"/>
      <c r="AX288" s="6">
        <f>IF(Bh="nein",ABS(AX284),ABS(AY284))</f>
        <v>0</v>
      </c>
      <c r="AY288" s="6"/>
      <c r="AZ288" s="56"/>
      <c r="BA288" s="6">
        <f>IF(Bh="nein",ABS(BA284),ABS(BB284))</f>
        <v>0</v>
      </c>
      <c r="BB288" s="6"/>
      <c r="BC288" s="56"/>
      <c r="BD288" s="6">
        <f>IF(Bh="nein",ABS(BD284),ABS(BE284))</f>
        <v>0</v>
      </c>
      <c r="BE288" s="6"/>
      <c r="BF288" s="56"/>
      <c r="BG288" s="6">
        <f>IF(Bh="nein",ABS(BG284),ABS(BH284))</f>
        <v>0</v>
      </c>
      <c r="BH288" s="6"/>
      <c r="BI288" s="56"/>
      <c r="BJ288" s="6">
        <f>IF(Bh="nein",ABS(BJ284),ABS(BK284))</f>
        <v>0</v>
      </c>
      <c r="BK288" s="6"/>
      <c r="BL288" s="56"/>
      <c r="BM288" s="6">
        <f>IF(Bh="nein",ABS(BM284),ABS(BN284))</f>
        <v>0</v>
      </c>
      <c r="BN288" s="6"/>
      <c r="BO288" s="56"/>
      <c r="BP288" s="6">
        <f>IF(Bh="nein",ABS(BP284),ABS(BQ284))</f>
        <v>0</v>
      </c>
      <c r="BQ288" s="6"/>
      <c r="BR288" s="56"/>
      <c r="BS288" s="6">
        <f>IF(Bh="nein",ABS(BS284),ABS(BT284))</f>
        <v>0</v>
      </c>
      <c r="BT288" s="6"/>
      <c r="BU288" s="56"/>
      <c r="BV288" s="6">
        <f>IF(Bh="nein",ABS(BV284),ABS(BW284))</f>
        <v>0</v>
      </c>
      <c r="BW288" s="6"/>
      <c r="BX288" s="56"/>
      <c r="BY288" s="6">
        <f>IF(Bh="nein",ABS(BY284),ABS(BZ284))</f>
        <v>0</v>
      </c>
      <c r="BZ288" s="6"/>
      <c r="CA288" s="56"/>
      <c r="CB288" s="6">
        <f>IF(Bh="nein",ABS(CB284),ABS(CC284))</f>
        <v>0</v>
      </c>
      <c r="CC288" s="6"/>
    </row>
    <row r="289" spans="1:81">
      <c r="A289" s="41" t="s">
        <v>225</v>
      </c>
      <c r="B289" s="6" t="str">
        <f>IF(D290="","",IF(ABS(H290)=Bemessung!$C$26,ABS(Daten!H286),IF(ABS(Daten!K290)=Bemessung!$C$26,ABS(Daten!K286),IF(ABS(Daten!N290)=Bemessung!$C$26,ABS(Daten!N286),IF(ABS(Daten!Q290)=Bemessung!$C$26,ABS(Daten!Q286),IF(ABS(Daten!T290)=Bemessung!$C$26,ABS(Daten!T286),IF(ABS(Daten!W290)=Bemessung!$C$26,ABS(Daten!W286),IF(ABS(Daten!Z290)=Bemessung!$C$26,ABS(Daten!Z286),IF(ABS(Daten!AC290)=Bemessung!$C$26,ABS(Daten!AC286),IF(ABS(Daten!AF290)=Bemessung!$C$26,ABS(Daten!AF286),IF(ABS(Daten!AI290)=Bemessung!$C$26,ABS(Daten!AI286),IF(ABS(Daten!AL290)=Bemessung!$C$26,ABS(Daten!AL286),IF(ABS(Daten!AO290)=Bemessung!$C$26,ABS(Daten!AO286),IF(ABS(Daten!AR290)=Bemessung!$C$26,ABS(Daten!AR286),IF(ABS(Daten!AU290)=Bemessung!$C$26,ABS(Daten!AU286),IF(ABS(Daten!AX290)=Bemessung!$C$26,ABS(Daten!AX286),IF(ABS(Daten!BA290)=Bemessung!$C$26,ABS(Daten!BA286),IF(ABS(Daten!BD290)=Bemessung!$C$26,ABS(Daten!BD286),IF(ABS(Daten!BG290)=Bemessung!$C$26,ABS(Daten!BG286),IF(ABS(Daten!BJ290)=Bemessung!$C$26,ABS(Daten!BJ286),IF(ABS(Daten!BM290)=Bemessung!$C$26,ABS(Daten!BM286),IF(ABS(Daten!BP290)=Bemessung!$C$26,ABS(Daten!BP286),IF(ABS(Daten!BS290)=Bemessung!$C$26,ABS(Daten!BS286),IF(ABS(Daten!BV290)=Bemessung!$C$26,ABS(Daten!BV286),IF(ABS(Daten!BY290)=Bemessung!$C$26,ABS(Daten!BY286),IF(ABS(Daten!CB290)=Bemessung!$C$26,ABS(Daten!CB286),""))))))))))))))))))))))))))</f>
        <v/>
      </c>
      <c r="C289" s="28"/>
      <c r="D289" s="3"/>
      <c r="E289" s="6"/>
      <c r="F289" s="57" t="s">
        <v>181</v>
      </c>
      <c r="G289" s="34"/>
      <c r="H289" s="19">
        <f>IF($D284&lt;=nHP,H$82/H_T,0)</f>
        <v>0</v>
      </c>
      <c r="I289" s="26"/>
      <c r="J289" s="34"/>
      <c r="K289" s="19">
        <f>IF($D284&lt;=nHP,K$82/H_T,0)</f>
        <v>0</v>
      </c>
      <c r="L289" s="26"/>
      <c r="M289" s="34"/>
      <c r="N289" s="19">
        <f>IF($D284&lt;=nHP,N$82/H_T,0)</f>
        <v>0</v>
      </c>
      <c r="O289" s="26"/>
      <c r="P289" s="34"/>
      <c r="Q289" s="19">
        <f>IF($D284&lt;=nHP,Q$82/H_T,0)</f>
        <v>0</v>
      </c>
      <c r="R289" s="26"/>
      <c r="S289" s="34"/>
      <c r="T289" s="19">
        <f>IF($D284&lt;=nHP,T$82/H_T,0)</f>
        <v>0</v>
      </c>
      <c r="U289" s="26"/>
      <c r="V289" s="34"/>
      <c r="W289" s="19">
        <f>IF($D284&lt;=nHP,W$82/H_T,0)</f>
        <v>0</v>
      </c>
      <c r="X289" s="26"/>
      <c r="Y289" s="34"/>
      <c r="Z289" s="19">
        <f>IF($D284&lt;=nHP,Z$82/H_T,0)</f>
        <v>0</v>
      </c>
      <c r="AA289" s="26"/>
      <c r="AB289" s="34"/>
      <c r="AC289" s="19">
        <f>IF($D284&lt;=nHP,AC$82/H_T,0)</f>
        <v>0</v>
      </c>
      <c r="AD289" s="26"/>
      <c r="AE289" s="34"/>
      <c r="AF289" s="19">
        <f>IF($D284&lt;=nHP,AF$82/H_T,0)</f>
        <v>0</v>
      </c>
      <c r="AG289" s="26"/>
      <c r="AH289" s="34"/>
      <c r="AI289" s="19">
        <f>IF($D284&lt;=nHP,AI$82/H_T,0)</f>
        <v>0</v>
      </c>
      <c r="AJ289" s="26"/>
      <c r="AK289" s="34"/>
      <c r="AL289" s="19">
        <f>IF($D284&lt;=nHP,AL$82/H_T,0)</f>
        <v>0</v>
      </c>
      <c r="AM289" s="26"/>
      <c r="AN289" s="34"/>
      <c r="AO289" s="19">
        <f>IF($D284&lt;=nHP,AO$82/H_T,0)</f>
        <v>0</v>
      </c>
      <c r="AP289" s="26"/>
      <c r="AQ289" s="34"/>
      <c r="AR289" s="19">
        <f>IF($D284&lt;=nHP,AR$82/H_T,0)</f>
        <v>0</v>
      </c>
      <c r="AS289" s="26"/>
      <c r="AT289" s="34"/>
      <c r="AU289" s="19">
        <f>IF($D284&lt;=nHP,AU$82/H_T,0)</f>
        <v>0</v>
      </c>
      <c r="AV289" s="26"/>
      <c r="AW289" s="34"/>
      <c r="AX289" s="19">
        <f>IF($D284&lt;=nHP,AX$82/H_T,0)</f>
        <v>0</v>
      </c>
      <c r="AY289" s="26"/>
      <c r="AZ289" s="34"/>
      <c r="BA289" s="19">
        <f>IF($D284&lt;=nHP,BA$82/H_T,0)</f>
        <v>0</v>
      </c>
      <c r="BB289" s="26"/>
      <c r="BC289" s="34"/>
      <c r="BD289" s="19">
        <f>IF($D284&lt;=nHP,BD$82/H_T,0)</f>
        <v>0</v>
      </c>
      <c r="BE289" s="26"/>
      <c r="BF289" s="34"/>
      <c r="BG289" s="19">
        <f>IF($D284&lt;=nHP,BG$82/H_T,0)</f>
        <v>0</v>
      </c>
      <c r="BH289" s="26"/>
      <c r="BI289" s="34"/>
      <c r="BJ289" s="19">
        <f>IF($D284&lt;=nHP,BJ$82/H_T,0)</f>
        <v>0</v>
      </c>
      <c r="BK289" s="26"/>
      <c r="BL289" s="34"/>
      <c r="BM289" s="19">
        <f>IF($D284&lt;=nHP,BM$82/H_T,0)</f>
        <v>0</v>
      </c>
      <c r="BN289" s="26"/>
      <c r="BO289" s="34"/>
      <c r="BP289" s="19">
        <f>IF($D284&lt;=nHP,BP$82/H_T,0)</f>
        <v>0</v>
      </c>
      <c r="BQ289" s="26"/>
      <c r="BR289" s="34"/>
      <c r="BS289" s="19">
        <f>IF($D284&lt;=nHP,BS$82/H_T,0)</f>
        <v>0</v>
      </c>
      <c r="BT289" s="26"/>
      <c r="BU289" s="34"/>
      <c r="BV289" s="19">
        <f>IF($D284&lt;=nHP,BV$82/H_T,0)</f>
        <v>0</v>
      </c>
      <c r="BW289" s="26"/>
      <c r="BX289" s="34"/>
      <c r="BY289" s="19">
        <f>IF($D284&lt;=nHP,BY$82/H_T,0)</f>
        <v>0</v>
      </c>
      <c r="BZ289" s="26"/>
      <c r="CA289" s="34"/>
      <c r="CB289" s="19">
        <f>IF($D284&lt;=nHP,CB$82/H_T,0)</f>
        <v>0</v>
      </c>
      <c r="CC289" s="26"/>
    </row>
    <row r="290" spans="1:81">
      <c r="A290" s="41"/>
      <c r="C290" s="28"/>
      <c r="D290" s="58" t="str">
        <f>IF(OR(ABS(H290)=Bemessung!$C$26,ABS(K290)=Bemessung!$C$26,ABS(N290)=Bemessung!$C$26,ABS(Daten!Q290)=Bemessung!$C$26,ABS(Daten!T290)=Bemessung!$C$26,ABS(Daten!W290)=Bemessung!$C$26,ABS(Daten!Z290)=Bemessung!$C$26,ABS(Daten!AC290)=Bemessung!$C$26,ABS(Daten!AF290)=Bemessung!$C$26,ABS(Daten!AI290)=Bemessung!$C$26,ABS(Daten!AL290)=Bemessung!$C$26,ABS(Daten!AO290)=Bemessung!$C$26,ABS(Daten!AR290)=Bemessung!$C$26,ABS(Daten!AU290)=Bemessung!$C$26,ABS(Daten!AX290)=Bemessung!$C$26,ABS(Daten!BA290)=Bemessung!$C$26,ABS(Daten!BD290)=Bemessung!$C$26,ABS(Daten!BG290)=Bemessung!$C$26,ABS(Daten!BJ290)=Bemessung!$C$26,ABS(Daten!BM290)=Bemessung!$C$26,ABS(Daten!BP290)=Bemessung!$C$26,ABS(Daten!BS290)=Bemessung!$C$26,ABS(Daten!BV290)=Bemessung!$C$26,ABS(Daten!BY290)=Bemessung!$C$26,ABS(Daten!CB290)=Bemessung!$C$26),D284,"")</f>
        <v/>
      </c>
      <c r="E290" s="6"/>
      <c r="F290" s="57" t="s">
        <v>182</v>
      </c>
      <c r="G290" s="34"/>
      <c r="H290" s="19">
        <f>IF(H$82&gt;0,SQRT((H285+I287)^2+H286^2),-SQRT((H285+G287)^2+H286^2))</f>
        <v>0</v>
      </c>
      <c r="I290" s="26"/>
      <c r="J290" s="34"/>
      <c r="K290" s="19">
        <f>IF(K$82&gt;0,SQRT((K285+L287)^2+K286^2),-SQRT((K285+J287)^2+K286^2))</f>
        <v>0</v>
      </c>
      <c r="L290" s="26"/>
      <c r="M290" s="34"/>
      <c r="N290" s="19">
        <f>IF(N$82&gt;0,SQRT((N285+O287)^2+N286^2),-SQRT((N285+M287)^2+N286^2))</f>
        <v>0</v>
      </c>
      <c r="O290" s="26"/>
      <c r="P290" s="34"/>
      <c r="Q290" s="19">
        <f>IF(Q$82&gt;0,SQRT((Q285+R287)^2+Q286^2),-SQRT((Q285+P287)^2+Q286^2))</f>
        <v>0</v>
      </c>
      <c r="R290" s="26"/>
      <c r="S290" s="34"/>
      <c r="T290" s="19">
        <f>IF(T$82&gt;0,SQRT((T285+U287)^2+T286^2),-SQRT((T285+S287)^2+T286^2))</f>
        <v>0</v>
      </c>
      <c r="U290" s="26"/>
      <c r="V290" s="34"/>
      <c r="W290" s="19">
        <f>IF(W$82&gt;0,SQRT((W285+X287)^2+W286^2),-SQRT((W285+V287)^2+W286^2))</f>
        <v>0</v>
      </c>
      <c r="X290" s="26"/>
      <c r="Y290" s="34"/>
      <c r="Z290" s="19">
        <f>IF(Z$82&gt;0,SQRT((Z285+AA287)^2+Z286^2),-SQRT((Z285+Y287)^2+Z286^2))</f>
        <v>0</v>
      </c>
      <c r="AA290" s="26"/>
      <c r="AB290" s="34"/>
      <c r="AC290" s="19">
        <f>IF(AC$82&gt;0,SQRT((AC285+AD287)^2+AC286^2),-SQRT((AC285+AB287)^2+AC286^2))</f>
        <v>0</v>
      </c>
      <c r="AD290" s="26"/>
      <c r="AE290" s="34"/>
      <c r="AF290" s="19">
        <f>IF(AF$82&gt;0,SQRT((AF285+AG287)^2+AF286^2),-SQRT((AF285+AE287)^2+AF286^2))</f>
        <v>0</v>
      </c>
      <c r="AG290" s="26"/>
      <c r="AH290" s="34"/>
      <c r="AI290" s="19">
        <f>IF(AI$82&gt;0,SQRT((AI285+AJ287)^2+AI286^2),-SQRT((AI285+AH287)^2+AI286^2))</f>
        <v>0</v>
      </c>
      <c r="AJ290" s="26"/>
      <c r="AK290" s="34"/>
      <c r="AL290" s="19">
        <f>IF(AL$82&gt;0,SQRT((AL285+AM287)^2+AL286^2),-SQRT((AL285+AK287)^2+AL286^2))</f>
        <v>0</v>
      </c>
      <c r="AM290" s="26"/>
      <c r="AN290" s="34"/>
      <c r="AO290" s="19">
        <f>IF(AO$82&gt;0,SQRT((AO285+AP287)^2+AO286^2),-SQRT((AO285+AN287)^2+AO286^2))</f>
        <v>0</v>
      </c>
      <c r="AP290" s="26"/>
      <c r="AQ290" s="34"/>
      <c r="AR290" s="19">
        <f>IF(AR$82&gt;0,SQRT((AR285+AS287)^2+AR286^2),-SQRT((AR285+AQ287)^2+AR286^2))</f>
        <v>0</v>
      </c>
      <c r="AS290" s="26"/>
      <c r="AT290" s="34"/>
      <c r="AU290" s="19">
        <f>IF(AU$82&gt;0,SQRT((AU285+AV287)^2+AU286^2),-SQRT((AU285+AT287)^2+AU286^2))</f>
        <v>0</v>
      </c>
      <c r="AV290" s="26"/>
      <c r="AW290" s="34"/>
      <c r="AX290" s="19">
        <f>IF(AX$82&gt;0,SQRT((AX285+AY287)^2+AX286^2),-SQRT((AX285+AW287)^2+AX286^2))</f>
        <v>0</v>
      </c>
      <c r="AY290" s="26"/>
      <c r="AZ290" s="34"/>
      <c r="BA290" s="19">
        <f>IF(BA$82&gt;0,SQRT((BA285+BB287)^2+BA286^2),-SQRT((BA285+AZ287)^2+BA286^2))</f>
        <v>0</v>
      </c>
      <c r="BB290" s="26"/>
      <c r="BC290" s="34"/>
      <c r="BD290" s="19">
        <f>IF(BD$82&gt;0,SQRT((BD285+BE287)^2+BD286^2),-SQRT((BD285+BC287)^2+BD286^2))</f>
        <v>0</v>
      </c>
      <c r="BE290" s="26"/>
      <c r="BF290" s="34"/>
      <c r="BG290" s="19">
        <f>IF(BG$82&gt;0,SQRT((BG285+BH287)^2+BG286^2),-SQRT((BG285+BF287)^2+BG286^2))</f>
        <v>0</v>
      </c>
      <c r="BH290" s="26"/>
      <c r="BI290" s="34"/>
      <c r="BJ290" s="19">
        <f>IF(BJ$82&gt;0,SQRT((BJ285+BK287)^2+BJ286^2),-SQRT((BJ285+BI287)^2+BJ286^2))</f>
        <v>0</v>
      </c>
      <c r="BK290" s="26"/>
      <c r="BL290" s="34"/>
      <c r="BM290" s="19">
        <f>IF(BM$82&gt;0,SQRT((BM285+BN287)^2+BM286^2),-SQRT((BM285+BL287)^2+BM286^2))</f>
        <v>0</v>
      </c>
      <c r="BN290" s="26"/>
      <c r="BO290" s="34"/>
      <c r="BP290" s="19">
        <f>IF(BP$82&gt;0,SQRT((BP285+BQ287)^2+BP286^2),-SQRT((BP285+BO287)^2+BP286^2))</f>
        <v>0</v>
      </c>
      <c r="BQ290" s="26"/>
      <c r="BR290" s="34"/>
      <c r="BS290" s="19">
        <f>IF(BS$82&gt;0,SQRT((BS285+BT287)^2+BS286^2),-SQRT((BS285+BR287)^2+BS286^2))</f>
        <v>0</v>
      </c>
      <c r="BT290" s="26"/>
      <c r="BU290" s="34"/>
      <c r="BV290" s="19">
        <f>IF(BV$82&gt;0,SQRT((BV285+BW287)^2+BV286^2),-SQRT((BV285+BU287)^2+BV286^2))</f>
        <v>0</v>
      </c>
      <c r="BW290" s="26"/>
      <c r="BX290" s="34"/>
      <c r="BY290" s="19">
        <f>IF(BY$82&gt;0,SQRT((BY285+BZ287)^2+BY286^2),-SQRT((BY285+BX287)^2+BY286^2))</f>
        <v>0</v>
      </c>
      <c r="BZ290" s="26"/>
      <c r="CA290" s="34"/>
      <c r="CB290" s="19">
        <f>IF(CB$82&gt;0,SQRT((CB285+CC287)^2+CB286^2),-SQRT((CB285+CA287)^2+CB286^2))</f>
        <v>0</v>
      </c>
      <c r="CC290" s="26"/>
    </row>
    <row r="291" spans="1:81">
      <c r="A291" s="41" t="s">
        <v>226</v>
      </c>
      <c r="B291" s="6" t="str">
        <f>IF(D291="","",IF(ABS(H291)=Bemessung!$C$26,ABS(Daten!H288),IF(ABS(Daten!K291)=Bemessung!$C$26,ABS(Daten!K288),IF(ABS(Daten!N291)=Bemessung!$C$26,ABS(Daten!N288),IF(ABS(Daten!Q291)=Bemessung!$C$26,ABS(Daten!Q288),IF(ABS(Daten!T291)=Bemessung!$C$26,ABS(Daten!T288),IF(ABS(Daten!W291)=Bemessung!$C$26,ABS(Daten!W288),IF(ABS(Daten!Z291)=Bemessung!$C$26,ABS(Daten!Z288),IF(ABS(Daten!AC291)=Bemessung!$C$26,ABS(Daten!AC288),IF(ABS(Daten!AF291)=Bemessung!$C$26,ABS(Daten!AF288),IF(ABS(Daten!AI291)=Bemessung!$C$26,ABS(Daten!AI288),IF(ABS(Daten!AL291)=Bemessung!$C$26,ABS(Daten!AL288),IF(ABS(Daten!AO291)=Bemessung!$C$26,ABS(Daten!AO288),IF(ABS(Daten!AR291)=Bemessung!$C$26,ABS(Daten!AR288),IF(ABS(Daten!AU291)=Bemessung!$C$26,ABS(Daten!AU288),IF(ABS(Daten!AX291)=Bemessung!$C$26,ABS(Daten!AX288),IF(ABS(Daten!BA291)=Bemessung!$C$26,ABS(Daten!BA288),IF(ABS(Daten!BD291)=Bemessung!$C$26,ABS(Daten!BD288),IF(ABS(Daten!BG291)=Bemessung!$C$26,ABS(Daten!BG288),IF(ABS(Daten!BJ291)=Bemessung!$C$26,ABS(Daten!BJ288),IF(ABS(Daten!BM291)=Bemessung!$C$26,ABS(Daten!BM288),IF(ABS(Daten!BP291)=Bemessung!$C$26,ABS(Daten!BP288),IF(ABS(Daten!BS291)=Bemessung!$C$26,ABS(Daten!BS288),IF(ABS(Daten!BV291)=Bemessung!$C$26,ABS(Daten!BV288),IF(ABS(Daten!BY291)=Bemessung!$C$26,ABS(Daten!BY288),IF(ABS(Daten!CB291)=Bemessung!$C$26,ABS(Daten!CB288),""))))))))))))))))))))))))))</f>
        <v/>
      </c>
      <c r="C291" s="65" t="str">
        <f>IF(D291="","",IF(ABS(H291)=Bemessung!$C$26,1,IF(ABS(Daten!K291)=Bemessung!$C$26,2,IF(ABS(Daten!N291)=Bemessung!$C$26,3,IF(ABS(Daten!Q291)=Bemessung!$C$26,4,IF(ABS(Daten!T291)=Bemessung!$C$26,5,IF(ABS(Daten!W291)=Bemessung!$C$26,6,IF(ABS(Daten!Z291)=Bemessung!$C$26,7,IF(ABS(Daten!AC291)=Bemessung!$C$26,8,IF(ABS(Daten!AF291)=Bemessung!$C$26,9,IF(ABS(Daten!AI291)=Bemessung!$C$26,10,IF(ABS(Daten!AL291)=Bemessung!$C$26,11,IF(ABS(Daten!AO291)=Bemessung!$C$26,12,IF(ABS(Daten!AR291)=Bemessung!$C$26,13,IF(ABS(Daten!AU291)=Bemessung!$C$26,14,IF(ABS(Daten!AX291)=Bemessung!$C$26,15,IF(ABS(Daten!BA291)=Bemessung!$C$26,16,IF(ABS(Daten!BD291)=Bemessung!$C$26,17,IF(ABS(Daten!BG291)=Bemessung!$C$26,18,IF(ABS(Daten!BJ291)=Bemessung!$C$26,19,IF(ABS(Daten!BM291)=Bemessung!$C$26,20,IF(ABS(Daten!BP291)=Bemessung!$C$26,21,IF(ABS(Daten!BS291)=Bemessung!$C$26,22,IF(ABS(Daten!BV291)=Bemessung!$C$26,23,IF(ABS(Daten!BY291)=Bemessung!$C$26,24,IF(ABS(Daten!CB291)=Bemessung!$C$26,25,""))))))))))))))))))))))))))</f>
        <v/>
      </c>
      <c r="D291" s="58" t="str">
        <f>IF(OR(ABS(H291)=Bemessung!$C$26,ABS(K291)=Bemessung!$C$26,ABS(N291)=Bemessung!$C$26,ABS(Daten!Q291)=Bemessung!$C$26,ABS(Daten!T291)=Bemessung!$C$26,ABS(Daten!W291)=Bemessung!$C$26,ABS(Daten!Z291)=Bemessung!$C$26,ABS(Daten!AC291)=Bemessung!$C$26,ABS(Daten!AF291)=Bemessung!$C$26,ABS(Daten!AI291)=Bemessung!$C$26,ABS(Daten!AL291)=Bemessung!$C$26,ABS(Daten!AO291)=Bemessung!$C$26,ABS(Daten!AR291)=Bemessung!$C$26,ABS(Daten!AU291)=Bemessung!$C$26,ABS(Daten!AX291)=Bemessung!$C$26,ABS(Daten!BA291)=Bemessung!$C$26,ABS(Daten!BD291)=Bemessung!$C$26,ABS(Daten!BG291)=Bemessung!$C$26,ABS(Daten!BJ291)=Bemessung!$C$26,ABS(Daten!BM291)=Bemessung!$C$26,ABS(Daten!BP291)=Bemessung!$C$26,ABS(Daten!BS291)=Bemessung!$C$26,ABS(Daten!BV291)=Bemessung!$C$26,ABS(Daten!BY291)=Bemessung!$C$26,ABS(Daten!CB291)=Bemessung!$C$26),D284,"")</f>
        <v/>
      </c>
      <c r="E291" s="6"/>
      <c r="F291" s="57" t="s">
        <v>183</v>
      </c>
      <c r="G291" s="34"/>
      <c r="H291" s="19">
        <f>IF(H$82&gt;0,SQRT((H288+I287)^2+H289^2),-SQRT((H288+G287)^2+H289^2))</f>
        <v>0</v>
      </c>
      <c r="I291" s="26"/>
      <c r="J291" s="34"/>
      <c r="K291" s="19">
        <f>IF(K$82&gt;0,SQRT((K288+L287)^2+K289^2),-SQRT((K288+J287)^2+K289^2))</f>
        <v>0</v>
      </c>
      <c r="L291" s="26"/>
      <c r="M291" s="34"/>
      <c r="N291" s="19">
        <f>IF(N$82&gt;0,SQRT((N288+O287)^2+N289^2),-SQRT((N288+M287)^2+N289^2))</f>
        <v>0</v>
      </c>
      <c r="O291" s="26"/>
      <c r="P291" s="34"/>
      <c r="Q291" s="19">
        <f>IF(Q$82&gt;0,SQRT((Q288+R287)^2+Q289^2),-SQRT((Q288+P287)^2+Q289^2))</f>
        <v>0</v>
      </c>
      <c r="R291" s="26"/>
      <c r="S291" s="34"/>
      <c r="T291" s="19">
        <f>IF(T$82&gt;0,SQRT((T288+U287)^2+T289^2),-SQRT((T288+S287)^2+T289^2))</f>
        <v>0</v>
      </c>
      <c r="U291" s="26"/>
      <c r="V291" s="34"/>
      <c r="W291" s="19">
        <f>IF(W$82&gt;0,SQRT((W288+X287)^2+W289^2),-SQRT((W288+V287)^2+W289^2))</f>
        <v>0</v>
      </c>
      <c r="X291" s="26"/>
      <c r="Y291" s="34"/>
      <c r="Z291" s="19">
        <f>IF(Z$82&gt;0,SQRT((Z288+AA287)^2+Z289^2),-SQRT((Z288+Y287)^2+Z289^2))</f>
        <v>0</v>
      </c>
      <c r="AA291" s="26"/>
      <c r="AB291" s="34"/>
      <c r="AC291" s="19">
        <f>IF(AC$82&gt;0,SQRT((AC288+AD287)^2+AC289^2),-SQRT((AC288+AB287)^2+AC289^2))</f>
        <v>0</v>
      </c>
      <c r="AD291" s="26"/>
      <c r="AE291" s="34"/>
      <c r="AF291" s="19">
        <f>IF(AF$82&gt;0,SQRT((AF288+AG287)^2+AF289^2),-SQRT((AF288+AE287)^2+AF289^2))</f>
        <v>0</v>
      </c>
      <c r="AG291" s="26"/>
      <c r="AH291" s="34"/>
      <c r="AI291" s="19">
        <f>IF(AI$82&gt;0,SQRT((AI288+AJ287)^2+AI289^2),-SQRT((AI288+AH287)^2+AI289^2))</f>
        <v>0</v>
      </c>
      <c r="AJ291" s="26"/>
      <c r="AK291" s="34"/>
      <c r="AL291" s="19">
        <f>IF(AL$82&gt;0,SQRT((AL288+AM287)^2+AL289^2),-SQRT((AL288+AK287)^2+AL289^2))</f>
        <v>0</v>
      </c>
      <c r="AM291" s="26"/>
      <c r="AN291" s="34"/>
      <c r="AO291" s="19">
        <f>IF(AO$82&gt;0,SQRT((AO288+AP287)^2+AO289^2),-SQRT((AO288+AN287)^2+AO289^2))</f>
        <v>0</v>
      </c>
      <c r="AP291" s="26"/>
      <c r="AQ291" s="34"/>
      <c r="AR291" s="19">
        <f>IF(AR$82&gt;0,SQRT((AR288+AS287)^2+AR289^2),-SQRT((AR288+AQ287)^2+AR289^2))</f>
        <v>0</v>
      </c>
      <c r="AS291" s="26"/>
      <c r="AT291" s="34"/>
      <c r="AU291" s="19">
        <f>IF(AU$82&gt;0,SQRT((AU288+AV287)^2+AU289^2),-SQRT((AU288+AT287)^2+AU289^2))</f>
        <v>0</v>
      </c>
      <c r="AV291" s="26"/>
      <c r="AW291" s="34"/>
      <c r="AX291" s="19">
        <f>IF(AX$82&gt;0,SQRT((AX288+AY287)^2+AX289^2),-SQRT((AX288+AW287)^2+AX289^2))</f>
        <v>0</v>
      </c>
      <c r="AY291" s="26"/>
      <c r="AZ291" s="34"/>
      <c r="BA291" s="19">
        <f>IF(BA$82&gt;0,SQRT((BA288+BB287)^2+BA289^2),-SQRT((BA288+AZ287)^2+BA289^2))</f>
        <v>0</v>
      </c>
      <c r="BB291" s="26"/>
      <c r="BC291" s="34"/>
      <c r="BD291" s="19">
        <f>IF(BD$82&gt;0,SQRT((BD288+BE287)^2+BD289^2),-SQRT((BD288+BC287)^2+BD289^2))</f>
        <v>0</v>
      </c>
      <c r="BE291" s="26"/>
      <c r="BF291" s="34"/>
      <c r="BG291" s="19">
        <f>IF(BG$82&gt;0,SQRT((BG288+BH287)^2+BG289^2),-SQRT((BG288+BF287)^2+BG289^2))</f>
        <v>0</v>
      </c>
      <c r="BH291" s="26"/>
      <c r="BI291" s="34"/>
      <c r="BJ291" s="19">
        <f>IF(BJ$82&gt;0,SQRT((BJ288+BK287)^2+BJ289^2),-SQRT((BJ288+BI287)^2+BJ289^2))</f>
        <v>0</v>
      </c>
      <c r="BK291" s="26"/>
      <c r="BL291" s="34"/>
      <c r="BM291" s="19">
        <f>IF(BM$82&gt;0,SQRT((BM288+BN287)^2+BM289^2),-SQRT((BM288+BL287)^2+BM289^2))</f>
        <v>0</v>
      </c>
      <c r="BN291" s="26"/>
      <c r="BO291" s="34"/>
      <c r="BP291" s="19">
        <f>IF(BP$82&gt;0,SQRT((BP288+BQ287)^2+BP289^2),-SQRT((BP288+BO287)^2+BP289^2))</f>
        <v>0</v>
      </c>
      <c r="BQ291" s="26"/>
      <c r="BR291" s="34"/>
      <c r="BS291" s="19">
        <f>IF(BS$82&gt;0,SQRT((BS288+BT287)^2+BS289^2),-SQRT((BS288+BR287)^2+BS289^2))</f>
        <v>0</v>
      </c>
      <c r="BT291" s="26"/>
      <c r="BU291" s="34"/>
      <c r="BV291" s="19">
        <f>IF(BV$82&gt;0,SQRT((BV288+BW287)^2+BV289^2),-SQRT((BV288+BU287)^2+BV289^2))</f>
        <v>0</v>
      </c>
      <c r="BW291" s="26"/>
      <c r="BX291" s="34"/>
      <c r="BY291" s="19">
        <f>IF(BY$82&gt;0,SQRT((BY288+BZ287)^2+BY289^2),-SQRT((BY288+BX287)^2+BY289^2))</f>
        <v>0</v>
      </c>
      <c r="BZ291" s="26"/>
      <c r="CA291" s="34"/>
      <c r="CB291" s="19">
        <f>IF(CB$82&gt;0,SQRT((CB288+CC287)^2+CB289^2),-SQRT((CB288+CA287)^2+CB289^2))</f>
        <v>0</v>
      </c>
      <c r="CC291" s="26"/>
    </row>
    <row r="292" spans="1:81">
      <c r="A292" s="41" t="s">
        <v>227</v>
      </c>
      <c r="B292" s="6" t="str">
        <f>IF(D291="","",IF(ABS(H291)=Bemessung!$C$26,ABS(Daten!H287),IF(ABS(Daten!K291)=Bemessung!$C$26,ABS(Daten!K287),IF(ABS(Daten!N291)=Bemessung!$C$26,ABS(Daten!N287),IF(ABS(Daten!Q291)=Bemessung!$C$26,ABS(Daten!Q287),IF(ABS(Daten!T291)=Bemessung!$C$26,ABS(Daten!T287),IF(ABS(Daten!W291)=Bemessung!$C$26,ABS(Daten!W287),IF(ABS(Daten!Z291)=Bemessung!$C$26,ABS(Daten!Z287),IF(ABS(Daten!AC291)=Bemessung!$C$26,ABS(Daten!AC287),IF(ABS(Daten!AF291)=Bemessung!$C$26,ABS(Daten!AF287),IF(ABS(Daten!AI291)=Bemessung!$C$26,ABS(Daten!AI287),IF(ABS(Daten!AL291)=Bemessung!$C$26,ABS(Daten!AL287),IF(ABS(Daten!AO291)=Bemessung!$C$26,ABS(Daten!AO287),IF(ABS(Daten!AR291)=Bemessung!$C$26,ABS(Daten!AR287),IF(ABS(Daten!AU291)=Bemessung!$C$26,ABS(Daten!AU287),IF(ABS(Daten!AX291)=Bemessung!$C$26,ABS(Daten!AX287),IF(ABS(Daten!BA291)=Bemessung!$C$26,ABS(Daten!BA287),IF(ABS(Daten!BD291)=Bemessung!$C$26,ABS(Daten!BD287),IF(ABS(Daten!BG291)=Bemessung!$C$26,ABS(Daten!BG287),IF(ABS(Daten!BJ291)=Bemessung!$C$26,ABS(Daten!BJ287),IF(ABS(Daten!BM291)=Bemessung!$C$26,ABS(Daten!BM287),IF(ABS(Daten!BP291)=Bemessung!$C$26,ABS(Daten!BP287),IF(ABS(Daten!BS291)=Bemessung!$C$26,ABS(Daten!BS287),IF(ABS(Daten!BV291)=Bemessung!$C$26,ABS(Daten!BV287),IF(ABS(Daten!BY291)=Bemessung!$C$26,ABS(Daten!BY287),IF(ABS(Daten!CB291)=Bemessung!$C$26,ABS(Daten!CB287),""))))))))))))))))))))))))))</f>
        <v/>
      </c>
      <c r="C292" s="28"/>
      <c r="E292" s="3"/>
      <c r="F292" s="58" t="s">
        <v>102</v>
      </c>
      <c r="G292" s="59"/>
      <c r="H292" s="60">
        <f>IF(H$82&gt;0,MAX(H290:H291),MIN(H290:H291))</f>
        <v>0</v>
      </c>
      <c r="I292" s="61"/>
      <c r="J292" s="59"/>
      <c r="K292" s="60">
        <f>IF(K$82&gt;0,MAX(K290:K291),MIN(K290:K291))</f>
        <v>0</v>
      </c>
      <c r="L292" s="61"/>
      <c r="M292" s="59"/>
      <c r="N292" s="60">
        <f>IF(N$82&gt;0,MAX(N290:N291),MIN(N290:N291))</f>
        <v>0</v>
      </c>
      <c r="O292" s="61"/>
      <c r="P292" s="59"/>
      <c r="Q292" s="60">
        <f>IF(Q$82&gt;0,MAX(Q290:Q291),MIN(Q290:Q291))</f>
        <v>0</v>
      </c>
      <c r="R292" s="61"/>
      <c r="S292" s="59"/>
      <c r="T292" s="60">
        <f>IF(T$82&gt;0,MAX(T290:T291),MIN(T290:T291))</f>
        <v>0</v>
      </c>
      <c r="U292" s="61"/>
      <c r="V292" s="59"/>
      <c r="W292" s="60">
        <f>IF(W$82&gt;0,MAX(W290:W291),MIN(W290:W291))</f>
        <v>0</v>
      </c>
      <c r="X292" s="61"/>
      <c r="Y292" s="59"/>
      <c r="Z292" s="60">
        <f>IF(Z$82&gt;0,MAX(Z290:Z291),MIN(Z290:Z291))</f>
        <v>0</v>
      </c>
      <c r="AA292" s="61"/>
      <c r="AB292" s="59"/>
      <c r="AC292" s="60">
        <f>IF(AC$82&gt;0,MAX(AC290:AC291),MIN(AC290:AC291))</f>
        <v>0</v>
      </c>
      <c r="AD292" s="61"/>
      <c r="AE292" s="59"/>
      <c r="AF292" s="60">
        <f>IF(AF$82&gt;0,MAX(AF290:AF291),MIN(AF290:AF291))</f>
        <v>0</v>
      </c>
      <c r="AG292" s="61"/>
      <c r="AH292" s="59"/>
      <c r="AI292" s="60">
        <f>IF(AI$82&gt;0,MAX(AI290:AI291),MIN(AI290:AI291))</f>
        <v>0</v>
      </c>
      <c r="AJ292" s="61"/>
      <c r="AK292" s="59"/>
      <c r="AL292" s="60">
        <f>IF(AL$82&gt;0,MAX(AL290:AL291),MIN(AL290:AL291))</f>
        <v>0</v>
      </c>
      <c r="AM292" s="61"/>
      <c r="AN292" s="59"/>
      <c r="AO292" s="60">
        <f>IF(AO$82&gt;0,MAX(AO290:AO291),MIN(AO290:AO291))</f>
        <v>0</v>
      </c>
      <c r="AP292" s="61"/>
      <c r="AQ292" s="59"/>
      <c r="AR292" s="60">
        <f>IF(AR$82&gt;0,MAX(AR290:AR291),MIN(AR290:AR291))</f>
        <v>0</v>
      </c>
      <c r="AS292" s="61"/>
      <c r="AT292" s="59"/>
      <c r="AU292" s="60">
        <f>IF(AU$82&gt;0,MAX(AU290:AU291),MIN(AU290:AU291))</f>
        <v>0</v>
      </c>
      <c r="AV292" s="61"/>
      <c r="AW292" s="59"/>
      <c r="AX292" s="60">
        <f>IF(AX$82&gt;0,MAX(AX290:AX291),MIN(AX290:AX291))</f>
        <v>0</v>
      </c>
      <c r="AY292" s="61"/>
      <c r="AZ292" s="59"/>
      <c r="BA292" s="60">
        <f>IF(BA$82&gt;0,MAX(BA290:BA291),MIN(BA290:BA291))</f>
        <v>0</v>
      </c>
      <c r="BB292" s="61"/>
      <c r="BC292" s="59"/>
      <c r="BD292" s="60">
        <f>IF(BD$82&gt;0,MAX(BD290:BD291),MIN(BD290:BD291))</f>
        <v>0</v>
      </c>
      <c r="BE292" s="61"/>
      <c r="BF292" s="59"/>
      <c r="BG292" s="60">
        <f>IF(BG$82&gt;0,MAX(BG290:BG291),MIN(BG290:BG291))</f>
        <v>0</v>
      </c>
      <c r="BH292" s="61"/>
      <c r="BI292" s="59"/>
      <c r="BJ292" s="60">
        <f>IF(BJ$82&gt;0,MAX(BJ290:BJ291),MIN(BJ290:BJ291))</f>
        <v>0</v>
      </c>
      <c r="BK292" s="61"/>
      <c r="BL292" s="59"/>
      <c r="BM292" s="60">
        <f>IF(BM$82&gt;0,MAX(BM290:BM291),MIN(BM290:BM291))</f>
        <v>0</v>
      </c>
      <c r="BN292" s="61"/>
      <c r="BO292" s="59"/>
      <c r="BP292" s="60">
        <f>IF(BP$82&gt;0,MAX(BP290:BP291),MIN(BP290:BP291))</f>
        <v>0</v>
      </c>
      <c r="BQ292" s="61"/>
      <c r="BR292" s="59"/>
      <c r="BS292" s="60">
        <f>IF(BS$82&gt;0,MAX(BS290:BS291),MIN(BS290:BS291))</f>
        <v>0</v>
      </c>
      <c r="BT292" s="61"/>
      <c r="BU292" s="59"/>
      <c r="BV292" s="60">
        <f>IF(BV$82&gt;0,MAX(BV290:BV291),MIN(BV290:BV291))</f>
        <v>0</v>
      </c>
      <c r="BW292" s="61"/>
      <c r="BX292" s="59"/>
      <c r="BY292" s="60">
        <f>IF(BY$82&gt;0,MAX(BY290:BY291),MIN(BY290:BY291))</f>
        <v>0</v>
      </c>
      <c r="BZ292" s="61"/>
      <c r="CA292" s="59"/>
      <c r="CB292" s="60">
        <f>IF(CB$82&gt;0,MAX(CB290:CB291),MIN(CB290:CB291))</f>
        <v>0</v>
      </c>
      <c r="CC292" s="61"/>
    </row>
    <row r="293" spans="1:81">
      <c r="A293" s="34" t="s">
        <v>228</v>
      </c>
      <c r="B293" s="19" t="str">
        <f>IF(D291="","",IF(ABS(H291)=Bemessung!$C$26,ABS(Daten!H289),IF(ABS(Daten!K291)=Bemessung!$C$26,ABS(Daten!K289),IF(ABS(Daten!N291)=Bemessung!$C$26,ABS(Daten!N289),IF(ABS(Daten!Q291)=Bemessung!$C$26,ABS(Daten!Q289),IF(ABS(Daten!T291)=Bemessung!$C$26,ABS(Daten!T289),IF(ABS(Daten!W291)=Bemessung!$C$26,ABS(Daten!W289),IF(ABS(Daten!Z291)=Bemessung!$C$26,ABS(Daten!Z289),IF(ABS(Daten!AC291)=Bemessung!$C$26,ABS(Daten!AC289),IF(ABS(Daten!AF291)=Bemessung!$C$26,ABS(Daten!AF289),IF(ABS(Daten!AI291)=Bemessung!$C$26,ABS(Daten!AI289),IF(ABS(Daten!AL291)=Bemessung!$C$26,ABS(Daten!AL289),IF(ABS(Daten!AO291)=Bemessung!$C$26,ABS(Daten!AO289),IF(ABS(Daten!AR291)=Bemessung!$C$26,ABS(Daten!AR289),IF(ABS(Daten!AU291)=Bemessung!$C$26,ABS(Daten!AU289),IF(ABS(Daten!AX291)=Bemessung!$C$26,ABS(Daten!AX289),IF(ABS(Daten!BA291)=Bemessung!$C$26,ABS(Daten!BA289),IF(ABS(Daten!BD291)=Bemessung!$C$26,ABS(Daten!BD289),IF(ABS(Daten!BG291)=Bemessung!$C$26,ABS(Daten!BG289),IF(ABS(Daten!BJ291)=Bemessung!$C$26,ABS(Daten!BJ289),IF(ABS(Daten!BM291)=Bemessung!$C$26,ABS(Daten!BM289),IF(ABS(Daten!BP291)=Bemessung!$C$26,ABS(Daten!BP289),IF(ABS(Daten!BS291)=Bemessung!$C$26,ABS(Daten!BS289),IF(ABS(Daten!BV291)=Bemessung!$C$26,ABS(Daten!BV289),IF(ABS(Daten!BY291)=Bemessung!$C$26,ABS(Daten!BY289),IF(ABS(Daten!CB291)=Bemessung!$C$26,ABS(Daten!CB289),""))))))))))))))))))))))))))</f>
        <v/>
      </c>
      <c r="C293" s="53"/>
      <c r="E293" s="3"/>
      <c r="F293" s="3"/>
      <c r="G293" s="3"/>
      <c r="H293" s="3"/>
      <c r="I293" s="3"/>
      <c r="J293" s="3"/>
      <c r="K293" s="3"/>
      <c r="L293" s="3"/>
      <c r="M293" s="3"/>
      <c r="P293" s="3"/>
      <c r="AP293" s="3"/>
      <c r="AQ293" s="3"/>
      <c r="AR293" s="3"/>
      <c r="AS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</row>
    <row r="294" spans="1:81">
      <c r="E294" s="3"/>
      <c r="F294" s="3" t="s">
        <v>99</v>
      </c>
      <c r="G294" s="3"/>
      <c r="H294" s="6">
        <f>IF($E296=0,0,IF(H$80=0,0,H284))</f>
        <v>0</v>
      </c>
      <c r="I294" s="97">
        <f>IF(H$80=0,0,IF(OR($E296&gt;H_T-LBh_o,$E296&lt;=LBH_u),0,Daten!H294))</f>
        <v>0</v>
      </c>
      <c r="J294" s="3"/>
      <c r="K294" s="6">
        <f>IF($E296=0,0,IF(K$80=0,0,K284))</f>
        <v>0</v>
      </c>
      <c r="L294" s="97">
        <f>IF(K$80=0,0,IF(OR($E296&gt;H_T-LBh_o,$E296&lt;=LBH_u),0,Daten!K294))</f>
        <v>0</v>
      </c>
      <c r="M294" s="3"/>
      <c r="N294" s="6">
        <f>IF($E296=0,0,IF(N$80=0,0,N284))</f>
        <v>0</v>
      </c>
      <c r="O294" s="97">
        <f>IF(N$80=0,0,IF(OR($E296&gt;H_T-LBh_o,$E296&lt;=LBH_u),0,Daten!N294))</f>
        <v>0</v>
      </c>
      <c r="P294" s="3"/>
      <c r="Q294" s="6">
        <f>IF($E296=0,0,IF(Q$80=0,0,Q284))</f>
        <v>0</v>
      </c>
      <c r="R294" s="97">
        <f>IF(Q$80=0,0,IF(OR($E296&gt;H_T-LBh_o,$E296&lt;=LBH_u),0,Daten!Q294))</f>
        <v>0</v>
      </c>
      <c r="T294" s="6">
        <f>IF($E296=0,0,IF(T$80=0,0,T284))</f>
        <v>0</v>
      </c>
      <c r="U294" s="97">
        <f>IF(T$80=0,0,IF(OR($E296&gt;H_T-LBh_o,$E296&lt;=LBH_u),0,Daten!T294))</f>
        <v>0</v>
      </c>
      <c r="W294" s="6">
        <f>IF($E296=0,0,IF(W$80=0,0,W284))</f>
        <v>0</v>
      </c>
      <c r="X294" s="97">
        <f>IF(W$80=0,0,IF(OR($E296&gt;H_T-LBh_o,$E296&lt;=LBH_u),0,Daten!W294))</f>
        <v>0</v>
      </c>
      <c r="Z294" s="6">
        <f>IF($E296=0,0,IF(Z$80=0,0,Z284))</f>
        <v>0</v>
      </c>
      <c r="AA294" s="97">
        <f>IF(Z$80=0,0,IF(OR($E296&gt;H_T-LBh_o,$E296&lt;=LBH_u),0,Daten!Z294))</f>
        <v>0</v>
      </c>
      <c r="AC294" s="6">
        <f>IF($E296=0,0,IF(AC$80=0,0,AC284))</f>
        <v>0</v>
      </c>
      <c r="AD294" s="97">
        <f>IF(AC$80=0,0,IF(OR($E296&gt;H_T-LBh_o,$E296&lt;=LBH_u),0,Daten!AC294))</f>
        <v>0</v>
      </c>
      <c r="AF294" s="6">
        <f>IF($E296=0,0,IF(AF$80=0,0,AF284))</f>
        <v>0</v>
      </c>
      <c r="AG294" s="97">
        <f>IF(AF$80=0,0,IF(OR($E296&gt;H_T-LBh_o,$E296&lt;=LBH_u),0,Daten!AF294))</f>
        <v>0</v>
      </c>
      <c r="AI294" s="6">
        <f>IF($E296=0,0,IF(AI$80=0,0,AI284))</f>
        <v>0</v>
      </c>
      <c r="AJ294" s="97">
        <f>IF(AI$80=0,0,IF(OR($E296&gt;H_T-LBh_o,$E296&lt;=LBH_u),0,Daten!AI294))</f>
        <v>0</v>
      </c>
      <c r="AL294" s="6">
        <f>IF($E296=0,0,IF(AL$80=0,0,AL284))</f>
        <v>0</v>
      </c>
      <c r="AM294" s="97">
        <f>IF(AL$80=0,0,IF(OR($E296&gt;H_T-LBh_o,$E296&lt;=LBH_u),0,Daten!AL294))</f>
        <v>0</v>
      </c>
      <c r="AO294" s="6">
        <f>IF($E296=0,0,IF(AO$80=0,0,AO284))</f>
        <v>0</v>
      </c>
      <c r="AP294" s="97">
        <f>IF(AO$80=0,0,IF(OR($E296&gt;H_T-LBh_o,$E296&lt;=LBH_u),0,Daten!AO294))</f>
        <v>0</v>
      </c>
      <c r="AQ294" s="3"/>
      <c r="AR294" s="6">
        <f>IF($E296=0,0,IF(AR$80=0,0,AR284))</f>
        <v>0</v>
      </c>
      <c r="AS294" s="97">
        <f>IF(AR$80=0,0,IF(OR($E296&gt;H_T-LBh_o,$E296&lt;=LBH_u),0,Daten!AR294))</f>
        <v>0</v>
      </c>
      <c r="AU294" s="6">
        <f>IF($E296=0,0,IF(AU$80=0,0,AU284))</f>
        <v>0</v>
      </c>
      <c r="AV294" s="97">
        <f>IF(AU$80=0,0,IF(OR($E296&gt;H_T-LBh_o,$E296&lt;=LBH_u),0,Daten!AU294))</f>
        <v>0</v>
      </c>
      <c r="AW294" s="3"/>
      <c r="AX294" s="6">
        <f>IF($E296=0,0,IF(AX$80=0,0,AX284))</f>
        <v>0</v>
      </c>
      <c r="AY294" s="97">
        <f>IF(AX$80=0,0,IF(OR($E296&gt;H_T-LBh_o,$E296&lt;=LBH_u),0,Daten!AX294))</f>
        <v>0</v>
      </c>
      <c r="AZ294" s="3"/>
      <c r="BA294" s="6">
        <f>IF($E296=0,0,IF(BA$80=0,0,BA284))</f>
        <v>0</v>
      </c>
      <c r="BB294" s="97">
        <f>IF(BA$80=0,0,IF(OR($E296&gt;H_T-LBh_o,$E296&lt;=LBH_u),0,Daten!BA294))</f>
        <v>0</v>
      </c>
      <c r="BC294" s="3"/>
      <c r="BD294" s="6">
        <f>IF($E296=0,0,IF(BD$80=0,0,BD284))</f>
        <v>0</v>
      </c>
      <c r="BE294" s="97">
        <f>IF(BD$80=0,0,IF(OR($E296&gt;H_T-LBh_o,$E296&lt;=LBH_u),0,Daten!BD294))</f>
        <v>0</v>
      </c>
      <c r="BF294" s="3"/>
      <c r="BG294" s="6">
        <f>IF($E296=0,0,IF(BG$80=0,0,BG284))</f>
        <v>0</v>
      </c>
      <c r="BH294" s="97">
        <f>IF(BG$80=0,0,IF(OR($E296&gt;H_T-LBh_o,$E296&lt;=LBH_u),0,Daten!BG294))</f>
        <v>0</v>
      </c>
      <c r="BI294" s="3"/>
      <c r="BJ294" s="6">
        <f>IF($E296=0,0,IF(BJ$80=0,0,BJ284))</f>
        <v>0</v>
      </c>
      <c r="BK294" s="97">
        <f>IF(BJ$80=0,0,IF(OR($E296&gt;H_T-LBh_o,$E296&lt;=LBH_u),0,Daten!BJ294))</f>
        <v>0</v>
      </c>
      <c r="BL294" s="3"/>
      <c r="BM294" s="6">
        <f>IF($E296=0,0,IF(BM$80=0,0,BM284))</f>
        <v>0</v>
      </c>
      <c r="BN294" s="97">
        <f>IF(BM$80=0,0,IF(OR($E296&gt;H_T-LBh_o,$E296&lt;=LBH_u),0,Daten!BM294))</f>
        <v>0</v>
      </c>
      <c r="BO294" s="3"/>
      <c r="BP294" s="6">
        <f>IF($E296=0,0,IF(BP$80=0,0,BP284))</f>
        <v>0</v>
      </c>
      <c r="BQ294" s="97">
        <f>IF(BP$80=0,0,IF(OR($E296&gt;H_T-LBh_o,$E296&lt;=LBH_u),0,Daten!BP294))</f>
        <v>0</v>
      </c>
      <c r="BR294" s="3"/>
      <c r="BS294" s="6">
        <f>IF($E296=0,0,IF(BS$80=0,0,BS284))</f>
        <v>0</v>
      </c>
      <c r="BT294" s="97">
        <f>IF(BS$80=0,0,IF(OR($E296&gt;H_T-LBh_o,$E296&lt;=LBH_u),0,Daten!BS294))</f>
        <v>0</v>
      </c>
      <c r="BU294" s="3"/>
      <c r="BV294" s="6">
        <f>IF($E296=0,0,IF(BV$80=0,0,BV284))</f>
        <v>0</v>
      </c>
      <c r="BW294" s="97">
        <f>IF(BV$80=0,0,IF(OR($E296&gt;H_T-LBh_o,$E296&lt;=LBH_u),0,Daten!BV294))</f>
        <v>0</v>
      </c>
      <c r="BX294" s="3"/>
      <c r="BY294" s="6">
        <f>IF($E296=0,0,IF(BY$80=0,0,BY284))</f>
        <v>0</v>
      </c>
      <c r="BZ294" s="97">
        <f>IF(BY$80=0,0,IF(OR($E296&gt;H_T-LBh_o,$E296&lt;=LBH_u),0,Daten!BY294))</f>
        <v>0</v>
      </c>
      <c r="CA294" s="3"/>
      <c r="CB294" s="6">
        <f>IF($E296=0,0,IF(CB$80=0,0,CB284))</f>
        <v>0</v>
      </c>
      <c r="CC294" s="97">
        <f>IF(CB$80=0,0,IF(OR($E296&gt;H_T-LBh_o,$E296&lt;=LBH_u),0,Daten!CB294))</f>
        <v>0</v>
      </c>
    </row>
    <row r="295" spans="1:81">
      <c r="A295" s="46" t="str">
        <f>IF(D301=D295,H296,IF(D302=D295,H299,""))</f>
        <v/>
      </c>
      <c r="B295" s="92" t="str">
        <f>IF(AND(D301="",D302=""),"",D295)</f>
        <v/>
      </c>
      <c r="C295" s="92" t="str">
        <f>IF(AND(D301="",D302=""),"",IF(D301=D295,"oben","unten"))</f>
        <v/>
      </c>
      <c r="D295" s="3">
        <v>20</v>
      </c>
      <c r="F295" s="3" t="s">
        <v>100</v>
      </c>
      <c r="G295" s="3"/>
      <c r="H295" s="6">
        <f>IF(H$80=0,0,H294-qd*($E296-$E298)/H_T)</f>
        <v>0</v>
      </c>
      <c r="I295" s="97">
        <f>IF(H$80=0,0,IF(OR($E298&gt;=H_T-LBh_o,$E298&lt;LBH_u),0,Daten!H295))</f>
        <v>0</v>
      </c>
      <c r="J295" s="3"/>
      <c r="K295" s="6">
        <f>IF(K$80=0,0,K294-qd*($E296-$E298)/H_T)</f>
        <v>0</v>
      </c>
      <c r="L295" s="97">
        <f>IF(K$80=0,0,IF(OR($E298&gt;=H_T-LBh_o,$E298&lt;LBH_u),0,Daten!K295))</f>
        <v>0</v>
      </c>
      <c r="M295" s="3"/>
      <c r="N295" s="6">
        <f>IF(N$80=0,0,N294-qd*($E296-$E298)/H_T)</f>
        <v>0</v>
      </c>
      <c r="O295" s="97">
        <f>IF(N$80=0,0,IF(OR($E298&gt;=H_T-LBh_o,$E298&lt;LBH_u),0,Daten!N295))</f>
        <v>0</v>
      </c>
      <c r="P295" s="3"/>
      <c r="Q295" s="6">
        <f>IF(Q$80=0,0,Q294-qd*($E296-$E298)/H_T)</f>
        <v>0</v>
      </c>
      <c r="R295" s="97">
        <f>IF(Q$80=0,0,IF(OR($E298&gt;=H_T-LBh_o,$E298&lt;LBH_u),0,Daten!Q295))</f>
        <v>0</v>
      </c>
      <c r="T295" s="6">
        <f>IF(T$80=0,0,T294-qd*($E296-$E298)/H_T)</f>
        <v>0</v>
      </c>
      <c r="U295" s="97">
        <f>IF(T$80=0,0,IF(OR($E298&gt;=H_T-LBh_o,$E298&lt;LBH_u),0,Daten!T295))</f>
        <v>0</v>
      </c>
      <c r="W295" s="6">
        <f>IF(W$80=0,0,W294-qd*($E296-$E298)/H_T)</f>
        <v>0</v>
      </c>
      <c r="X295" s="97">
        <f>IF(W$80=0,0,IF(OR($E298&gt;=H_T-LBh_o,$E298&lt;LBH_u),0,Daten!W295))</f>
        <v>0</v>
      </c>
      <c r="Z295" s="6">
        <f>IF(Z$80=0,0,Z294-qd*($E296-$E298)/H_T)</f>
        <v>0</v>
      </c>
      <c r="AA295" s="97">
        <f>IF(Z$80=0,0,IF(OR($E298&gt;=H_T-LBh_o,$E298&lt;LBH_u),0,Daten!Z295))</f>
        <v>0</v>
      </c>
      <c r="AC295" s="6">
        <f>IF(AC$80=0,0,AC294-qd*($E296-$E298)/H_T)</f>
        <v>0</v>
      </c>
      <c r="AD295" s="97">
        <f>IF(AC$80=0,0,IF(OR($E298&gt;=H_T-LBh_o,$E298&lt;LBH_u),0,Daten!AC295))</f>
        <v>0</v>
      </c>
      <c r="AF295" s="6">
        <f>IF(AF$80=0,0,AF294-qd*($E296-$E298)/H_T)</f>
        <v>0</v>
      </c>
      <c r="AG295" s="97">
        <f>IF(AF$80=0,0,IF(OR($E298&gt;=H_T-LBh_o,$E298&lt;LBH_u),0,Daten!AF295))</f>
        <v>0</v>
      </c>
      <c r="AI295" s="6">
        <f>IF(AI$80=0,0,AI294-qd*($E296-$E298)/H_T)</f>
        <v>0</v>
      </c>
      <c r="AJ295" s="97">
        <f>IF(AI$80=0,0,IF(OR($E298&gt;=H_T-LBh_o,$E298&lt;LBH_u),0,Daten!AI295))</f>
        <v>0</v>
      </c>
      <c r="AL295" s="6">
        <f>IF(AL$80=0,0,AL294-qd*($E296-$E298)/H_T)</f>
        <v>0</v>
      </c>
      <c r="AM295" s="97">
        <f>IF(AL$80=0,0,IF(OR($E298&gt;=H_T-LBh_o,$E298&lt;LBH_u),0,Daten!AL295))</f>
        <v>0</v>
      </c>
      <c r="AO295" s="6">
        <f>IF(AO$80=0,0,AO294-qd*($E296-$E298)/H_T)</f>
        <v>0</v>
      </c>
      <c r="AP295" s="97">
        <f>IF(AO$80=0,0,IF(OR($E298&gt;=H_T-LBh_o,$E298&lt;LBH_u),0,Daten!AO295))</f>
        <v>0</v>
      </c>
      <c r="AQ295" s="3"/>
      <c r="AR295" s="6">
        <f>IF(AR$80=0,0,AR294-qd*($E296-$E298)/H_T)</f>
        <v>0</v>
      </c>
      <c r="AS295" s="97">
        <f>IF(AR$80=0,0,IF(OR($E298&gt;=H_T-LBh_o,$E298&lt;LBH_u),0,Daten!AR295))</f>
        <v>0</v>
      </c>
      <c r="AU295" s="6">
        <f>IF(AU$80=0,0,AU294-qd*($E296-$E298)/H_T)</f>
        <v>0</v>
      </c>
      <c r="AV295" s="97">
        <f>IF(AU$80=0,0,IF(OR($E298&gt;=H_T-LBh_o,$E298&lt;LBH_u),0,Daten!AU295))</f>
        <v>0</v>
      </c>
      <c r="AW295" s="3"/>
      <c r="AX295" s="6">
        <f>IF(AX$80=0,0,AX294-qd*($E296-$E298)/H_T)</f>
        <v>0</v>
      </c>
      <c r="AY295" s="97">
        <f>IF(AX$80=0,0,IF(OR($E298&gt;=H_T-LBh_o,$E298&lt;LBH_u),0,Daten!AX295))</f>
        <v>0</v>
      </c>
      <c r="AZ295" s="3"/>
      <c r="BA295" s="6">
        <f>IF(BA$80=0,0,BA294-qd*($E296-$E298)/H_T)</f>
        <v>0</v>
      </c>
      <c r="BB295" s="97">
        <f>IF(BA$80=0,0,IF(OR($E298&gt;=H_T-LBh_o,$E298&lt;LBH_u),0,Daten!BA295))</f>
        <v>0</v>
      </c>
      <c r="BC295" s="3"/>
      <c r="BD295" s="6">
        <f>IF(BD$80=0,0,BD294-qd*($E296-$E298)/H_T)</f>
        <v>0</v>
      </c>
      <c r="BE295" s="97">
        <f>IF(BD$80=0,0,IF(OR($E298&gt;=H_T-LBh_o,$E298&lt;LBH_u),0,Daten!BD295))</f>
        <v>0</v>
      </c>
      <c r="BF295" s="3"/>
      <c r="BG295" s="6">
        <f>IF(BG$80=0,0,BG294-qd*($E296-$E298)/H_T)</f>
        <v>0</v>
      </c>
      <c r="BH295" s="97">
        <f>IF(BG$80=0,0,IF(OR($E298&gt;=H_T-LBh_o,$E298&lt;LBH_u),0,Daten!BG295))</f>
        <v>0</v>
      </c>
      <c r="BI295" s="3"/>
      <c r="BJ295" s="6">
        <f>IF(BJ$80=0,0,BJ294-qd*($E296-$E298)/H_T)</f>
        <v>0</v>
      </c>
      <c r="BK295" s="97">
        <f>IF(BJ$80=0,0,IF(OR($E298&gt;=H_T-LBh_o,$E298&lt;LBH_u),0,Daten!BJ295))</f>
        <v>0</v>
      </c>
      <c r="BL295" s="3"/>
      <c r="BM295" s="6">
        <f>IF(BM$80=0,0,BM294-qd*($E296-$E298)/H_T)</f>
        <v>0</v>
      </c>
      <c r="BN295" s="97">
        <f>IF(BM$80=0,0,IF(OR($E298&gt;=H_T-LBh_o,$E298&lt;LBH_u),0,Daten!BM295))</f>
        <v>0</v>
      </c>
      <c r="BO295" s="3"/>
      <c r="BP295" s="6">
        <f>IF(BP$80=0,0,BP294-qd*($E296-$E298)/H_T)</f>
        <v>0</v>
      </c>
      <c r="BQ295" s="97">
        <f>IF(BP$80=0,0,IF(OR($E298&gt;=H_T-LBh_o,$E298&lt;LBH_u),0,Daten!BP295))</f>
        <v>0</v>
      </c>
      <c r="BR295" s="3"/>
      <c r="BS295" s="6">
        <f>IF(BS$80=0,0,BS294-qd*($E296-$E298)/H_T)</f>
        <v>0</v>
      </c>
      <c r="BT295" s="97">
        <f>IF(BS$80=0,0,IF(OR($E298&gt;=H_T-LBh_o,$E298&lt;LBH_u),0,Daten!BS295))</f>
        <v>0</v>
      </c>
      <c r="BU295" s="3"/>
      <c r="BV295" s="6">
        <f>IF(BV$80=0,0,BV294-qd*($E296-$E298)/H_T)</f>
        <v>0</v>
      </c>
      <c r="BW295" s="97">
        <f>IF(BV$80=0,0,IF(OR($E298&gt;=H_T-LBh_o,$E298&lt;LBH_u),0,Daten!BV295))</f>
        <v>0</v>
      </c>
      <c r="BX295" s="3"/>
      <c r="BY295" s="6">
        <f>IF(BY$80=0,0,BY294-qd*($E296-$E298)/H_T)</f>
        <v>0</v>
      </c>
      <c r="BZ295" s="97">
        <f>IF(BY$80=0,0,IF(OR($E298&gt;=H_T-LBh_o,$E298&lt;LBH_u),0,Daten!BY295))</f>
        <v>0</v>
      </c>
      <c r="CA295" s="3"/>
      <c r="CB295" s="6">
        <f>IF(CB$80=0,0,CB294-qd*($E296-$E298)/H_T)</f>
        <v>0</v>
      </c>
      <c r="CC295" s="97">
        <f>IF(CB$80=0,0,IF(OR($E298&gt;=H_T-LBh_o,$E298&lt;LBH_u),0,Daten!CB295))</f>
        <v>0</v>
      </c>
    </row>
    <row r="296" spans="1:81">
      <c r="D296" s="3" t="s">
        <v>104</v>
      </c>
      <c r="E296" s="6">
        <f t="shared" ref="E296" si="127">E287</f>
        <v>0</v>
      </c>
      <c r="F296" s="54" t="s">
        <v>178</v>
      </c>
      <c r="G296" s="38"/>
      <c r="H296" s="98">
        <f>IF(Bh="nein",ABS(H294),ABS(I294))</f>
        <v>0</v>
      </c>
      <c r="I296" s="9"/>
      <c r="J296" s="38"/>
      <c r="K296" s="98">
        <f>IF(Bh="nein",ABS(K294),ABS(L294))</f>
        <v>0</v>
      </c>
      <c r="L296" s="9"/>
      <c r="M296" s="38"/>
      <c r="N296" s="98">
        <f>IF(Bh="nein",ABS(N294),ABS(O294))</f>
        <v>0</v>
      </c>
      <c r="O296" s="9"/>
      <c r="P296" s="38"/>
      <c r="Q296" s="98">
        <f>IF(Bh="nein",ABS(Q294),ABS(R294))</f>
        <v>0</v>
      </c>
      <c r="R296" s="9"/>
      <c r="S296" s="38"/>
      <c r="T296" s="98">
        <f>IF(Bh="nein",ABS(T294),ABS(U294))</f>
        <v>0</v>
      </c>
      <c r="U296" s="9"/>
      <c r="V296" s="38"/>
      <c r="W296" s="98">
        <f>IF(Bh="nein",ABS(W294),ABS(X294))</f>
        <v>0</v>
      </c>
      <c r="X296" s="9"/>
      <c r="Y296" s="38"/>
      <c r="Z296" s="98">
        <f>IF(Bh="nein",ABS(Z294),ABS(AA294))</f>
        <v>0</v>
      </c>
      <c r="AA296" s="9"/>
      <c r="AB296" s="38"/>
      <c r="AC296" s="98">
        <f>IF(Bh="nein",ABS(AC294),ABS(AD294))</f>
        <v>0</v>
      </c>
      <c r="AD296" s="9"/>
      <c r="AE296" s="38"/>
      <c r="AF296" s="98">
        <f>IF(Bh="nein",ABS(AF294),ABS(AG294))</f>
        <v>0</v>
      </c>
      <c r="AG296" s="9"/>
      <c r="AH296" s="38"/>
      <c r="AI296" s="98">
        <f>IF(Bh="nein",ABS(AI294),ABS(AJ294))</f>
        <v>0</v>
      </c>
      <c r="AJ296" s="9"/>
      <c r="AK296" s="38"/>
      <c r="AL296" s="98">
        <f>IF(Bh="nein",ABS(AL294),ABS(AM294))</f>
        <v>0</v>
      </c>
      <c r="AM296" s="9"/>
      <c r="AN296" s="38"/>
      <c r="AO296" s="98">
        <f>IF(Bh="nein",ABS(AO294),ABS(AP294))</f>
        <v>0</v>
      </c>
      <c r="AP296" s="9"/>
      <c r="AQ296" s="38"/>
      <c r="AR296" s="98">
        <f>IF(Bh="nein",ABS(AR294),ABS(AS294))</f>
        <v>0</v>
      </c>
      <c r="AS296" s="9"/>
      <c r="AT296" s="38"/>
      <c r="AU296" s="98">
        <f>IF(Bh="nein",ABS(AU294),ABS(AV294))</f>
        <v>0</v>
      </c>
      <c r="AV296" s="9"/>
      <c r="AW296" s="38"/>
      <c r="AX296" s="98">
        <f>IF(Bh="nein",ABS(AX294),ABS(AY294))</f>
        <v>0</v>
      </c>
      <c r="AY296" s="9"/>
      <c r="AZ296" s="38"/>
      <c r="BA296" s="98">
        <f>IF(Bh="nein",ABS(BA294),ABS(BB294))</f>
        <v>0</v>
      </c>
      <c r="BB296" s="9"/>
      <c r="BC296" s="38"/>
      <c r="BD296" s="98">
        <f>IF(Bh="nein",ABS(BD294),ABS(BE294))</f>
        <v>0</v>
      </c>
      <c r="BE296" s="9"/>
      <c r="BF296" s="38"/>
      <c r="BG296" s="98">
        <f>IF(Bh="nein",ABS(BG294),ABS(BH294))</f>
        <v>0</v>
      </c>
      <c r="BH296" s="9"/>
      <c r="BI296" s="38"/>
      <c r="BJ296" s="98">
        <f>IF(Bh="nein",ABS(BJ294),ABS(BK294))</f>
        <v>0</v>
      </c>
      <c r="BK296" s="9"/>
      <c r="BL296" s="38"/>
      <c r="BM296" s="98">
        <f>IF(Bh="nein",ABS(BM294),ABS(BN294))</f>
        <v>0</v>
      </c>
      <c r="BN296" s="9"/>
      <c r="BO296" s="38"/>
      <c r="BP296" s="98">
        <f>IF(Bh="nein",ABS(BP294),ABS(BQ294))</f>
        <v>0</v>
      </c>
      <c r="BQ296" s="9"/>
      <c r="BR296" s="38"/>
      <c r="BS296" s="98">
        <f>IF(Bh="nein",ABS(BS294),ABS(BT294))</f>
        <v>0</v>
      </c>
      <c r="BT296" s="9"/>
      <c r="BU296" s="38"/>
      <c r="BV296" s="98">
        <f>IF(Bh="nein",ABS(BV294),ABS(BW294))</f>
        <v>0</v>
      </c>
      <c r="BW296" s="9"/>
      <c r="BX296" s="38"/>
      <c r="BY296" s="98">
        <f>IF(Bh="nein",ABS(BY294),ABS(BZ294))</f>
        <v>0</v>
      </c>
      <c r="BZ296" s="9"/>
      <c r="CA296" s="38"/>
      <c r="CB296" s="98">
        <f>IF(Bh="nein",ABS(CB294),ABS(CC294))</f>
        <v>0</v>
      </c>
      <c r="CC296" s="9"/>
    </row>
    <row r="297" spans="1:81">
      <c r="A297" s="7"/>
      <c r="B297" s="8"/>
      <c r="C297" s="11" t="s">
        <v>229</v>
      </c>
      <c r="D297" s="3"/>
      <c r="E297" s="6"/>
      <c r="F297" s="55" t="s">
        <v>179</v>
      </c>
      <c r="G297" s="41"/>
      <c r="H297" s="6">
        <f>IF($D295&lt;=nHP,H$82/H_T,0)</f>
        <v>0</v>
      </c>
      <c r="I297" s="3"/>
      <c r="J297" s="41"/>
      <c r="K297" s="6">
        <f>IF($D295&lt;=nHP,K$82/H_T,0)</f>
        <v>0</v>
      </c>
      <c r="L297" s="3"/>
      <c r="M297" s="41"/>
      <c r="N297" s="6">
        <f>IF($D295&lt;=nHP,N$82/H_T,0)</f>
        <v>0</v>
      </c>
      <c r="P297" s="41"/>
      <c r="Q297" s="6">
        <f>IF($D295&lt;=nHP,Q$82/H_T,0)</f>
        <v>0</v>
      </c>
      <c r="S297" s="41"/>
      <c r="T297" s="6">
        <f>IF($D295&lt;=nHP,T$82/H_T,0)</f>
        <v>0</v>
      </c>
      <c r="V297" s="41"/>
      <c r="W297" s="6">
        <f>IF($D295&lt;=nHP,W$82/H_T,0)</f>
        <v>0</v>
      </c>
      <c r="Y297" s="41"/>
      <c r="Z297" s="6">
        <f>IF($D295&lt;=nHP,Z$82/H_T,0)</f>
        <v>0</v>
      </c>
      <c r="AB297" s="41"/>
      <c r="AC297" s="6">
        <f>IF($D295&lt;=nHP,AC$82/H_T,0)</f>
        <v>0</v>
      </c>
      <c r="AE297" s="41"/>
      <c r="AF297" s="6">
        <f>IF($D295&lt;=nHP,AF$82/H_T,0)</f>
        <v>0</v>
      </c>
      <c r="AH297" s="41"/>
      <c r="AI297" s="6">
        <f>IF($D295&lt;=nHP,AI$82/H_T,0)</f>
        <v>0</v>
      </c>
      <c r="AK297" s="41"/>
      <c r="AL297" s="6">
        <f>IF($D295&lt;=nHP,AL$82/H_T,0)</f>
        <v>0</v>
      </c>
      <c r="AN297" s="41"/>
      <c r="AO297" s="6">
        <f>IF($D295&lt;=nHP,AO$82/H_T,0)</f>
        <v>0</v>
      </c>
      <c r="AP297" s="3"/>
      <c r="AQ297" s="41"/>
      <c r="AR297" s="6">
        <f>IF($D295&lt;=nHP,AR$82/H_T,0)</f>
        <v>0</v>
      </c>
      <c r="AS297" s="3"/>
      <c r="AT297" s="41"/>
      <c r="AU297" s="6">
        <f>IF($D295&lt;=nHP,AU$82/H_T,0)</f>
        <v>0</v>
      </c>
      <c r="AW297" s="41"/>
      <c r="AX297" s="6">
        <f>IF($D295&lt;=nHP,AX$82/H_T,0)</f>
        <v>0</v>
      </c>
      <c r="AY297" s="3"/>
      <c r="AZ297" s="41"/>
      <c r="BA297" s="6">
        <f>IF($D295&lt;=nHP,BA$82/H_T,0)</f>
        <v>0</v>
      </c>
      <c r="BB297" s="3"/>
      <c r="BC297" s="41"/>
      <c r="BD297" s="6">
        <f>IF($D295&lt;=nHP,BD$82/H_T,0)</f>
        <v>0</v>
      </c>
      <c r="BE297" s="3"/>
      <c r="BF297" s="41"/>
      <c r="BG297" s="6">
        <f>IF($D295&lt;=nHP,BG$82/H_T,0)</f>
        <v>0</v>
      </c>
      <c r="BH297" s="3"/>
      <c r="BI297" s="41"/>
      <c r="BJ297" s="6">
        <f>IF($D295&lt;=nHP,BJ$82/H_T,0)</f>
        <v>0</v>
      </c>
      <c r="BK297" s="3"/>
      <c r="BL297" s="41"/>
      <c r="BM297" s="6">
        <f>IF($D295&lt;=nHP,BM$82/H_T,0)</f>
        <v>0</v>
      </c>
      <c r="BN297" s="3"/>
      <c r="BO297" s="41"/>
      <c r="BP297" s="6">
        <f>IF($D295&lt;=nHP,BP$82/H_T,0)</f>
        <v>0</v>
      </c>
      <c r="BQ297" s="3"/>
      <c r="BR297" s="41"/>
      <c r="BS297" s="6">
        <f>IF($D295&lt;=nHP,BS$82/H_T,0)</f>
        <v>0</v>
      </c>
      <c r="BT297" s="3"/>
      <c r="BU297" s="41"/>
      <c r="BV297" s="6">
        <f>IF($D295&lt;=nHP,BV$82/H_T,0)</f>
        <v>0</v>
      </c>
      <c r="BW297" s="3"/>
      <c r="BX297" s="41"/>
      <c r="BY297" s="6">
        <f>IF($D295&lt;=nHP,BY$82/H_T,0)</f>
        <v>0</v>
      </c>
      <c r="BZ297" s="3"/>
      <c r="CA297" s="41"/>
      <c r="CB297" s="6">
        <f>IF($D295&lt;=nHP,CB$82/H_T,0)</f>
        <v>0</v>
      </c>
      <c r="CC297" s="3"/>
    </row>
    <row r="298" spans="1:81">
      <c r="A298" s="41" t="s">
        <v>223</v>
      </c>
      <c r="B298" s="6" t="str">
        <f>IF(D301="","",IF(ABS(H301)=Bemessung!$C$26,ABS(Daten!H296),IF(ABS(Daten!K301)=Bemessung!$C$26,ABS(Daten!K296),IF(ABS(Daten!N301)=Bemessung!$C$26,ABS(Daten!N296),IF(ABS(Daten!Q301)=Bemessung!$C$26,ABS(Daten!Q296),IF(ABS(Daten!T301)=Bemessung!$C$26,ABS(Daten!T296),IF(ABS(Daten!W301)=Bemessung!$C$26,ABS(Daten!W296),IF(ABS(Daten!Z301)=Bemessung!$C$26,ABS(Daten!Z296),IF(ABS(Daten!AC301)=Bemessung!$C$26,ABS(Daten!AC296),IF(ABS(Daten!AF301)=Bemessung!$C$26,ABS(Daten!AF296),IF(ABS(Daten!AI301)=Bemessung!$C$26,ABS(Daten!AI296),IF(ABS(Daten!AL301)=Bemessung!$C$26,ABS(Daten!AL296),IF(ABS(Daten!AO301)=Bemessung!$C$26,ABS(Daten!AO296),IF(ABS(Daten!AR301)=Bemessung!$C$26,ABS(Daten!AR296),IF(ABS(Daten!AU301)=Bemessung!$C$26,ABS(Daten!AU296),IF(ABS(Daten!AX301)=Bemessung!$C$26,ABS(Daten!AX296),IF(ABS(Daten!BA301)=Bemessung!$C$26,ABS(Daten!BA296),IF(ABS(Daten!BD301)=Bemessung!$C$26,ABS(Daten!BD296),IF(ABS(Daten!BG301)=Bemessung!$C$26,ABS(Daten!BG296),IF(ABS(Daten!BJ301)=Bemessung!$C$26,ABS(Daten!BJ296),IF(ABS(Daten!BM301)=Bemessung!$C$26,ABS(Daten!BM296),IF(ABS(Daten!BP301)=Bemessung!$C$26,ABS(Daten!BP296),IF(ABS(Daten!BS301)=Bemessung!$C$26,ABS(Daten!BS296),IF(ABS(Daten!BV301)=Bemessung!$C$26,ABS(Daten!BV296),IF(ABS(Daten!BY301)=Bemessung!$C$26,ABS(Daten!BY296),IF(ABS(Daten!CB301)=Bemessung!$C$26,ABS(Daten!CB296),""))))))))))))))))))))))))))</f>
        <v/>
      </c>
      <c r="C298" s="65" t="str">
        <f>IF(D301="","",IF(ABS(H301)=Bemessung!$C$26,1,IF(ABS(Daten!K301)=Bemessung!$C$26,2,IF(ABS(Daten!N301)=Bemessung!$C$26,3,IF(ABS(Daten!Q301)=Bemessung!$C$26,4,IF(ABS(Daten!T301)=Bemessung!$C$26,5,IF(ABS(Daten!W301)=Bemessung!$C$26,6,IF(ABS(Daten!Z301)=Bemessung!$C$26,7,IF(ABS(Daten!AC301)=Bemessung!$C$26,8,IF(ABS(Daten!AF301)=Bemessung!$C$26,9,IF(ABS(Daten!AI301)=Bemessung!$C$26,10,IF(ABS(Daten!AL301)=Bemessung!$C$26,11,IF(ABS(Daten!AO301)=Bemessung!$C$26,12,IF(ABS(Daten!AR301)=Bemessung!$C$26,13,IF(ABS(Daten!AU301)=Bemessung!$C$26,14,IF(ABS(Daten!AX301)=Bemessung!$C$26,15,IF(ABS(Daten!BA301)=Bemessung!$C$26,16,IF(ABS(Daten!BD301)=Bemessung!$C$26,17,IF(ABS(Daten!BG301)=Bemessung!$C$26,18,IF(ABS(Daten!BJ301)=Bemessung!$C$26,19,IF(ABS(Daten!BM301)=Bemessung!$C$26,20,IF(ABS(Daten!BP301)=Bemessung!$C$26,21,IF(ABS(Daten!BS301)=Bemessung!$C$26,22,IF(ABS(Daten!BV301)=Bemessung!$C$26,23,IF(ABS(Daten!BY301)=Bemessung!$C$26,24,IF(ABS(Daten!CB301)=Bemessung!$C$26,25,""))))))))))))))))))))))))))</f>
        <v/>
      </c>
      <c r="D298" s="3" t="s">
        <v>103</v>
      </c>
      <c r="E298" s="6">
        <f>E296-$V$27</f>
        <v>0</v>
      </c>
      <c r="F298" s="55" t="s">
        <v>101</v>
      </c>
      <c r="G298" s="41">
        <v>0</v>
      </c>
      <c r="H298" s="6">
        <f>IF(H$82&gt;0,I298,G298)</f>
        <v>0</v>
      </c>
      <c r="I298" s="6">
        <f>IF(E296=0,0,IF(I$81=L_T,0,4*I$83/H$80))</f>
        <v>0</v>
      </c>
      <c r="J298" s="56">
        <f>IF($E296=0,0,IF(J$81=L_T,0,-(4*J$83/K$80+2*L$83/K$80)))</f>
        <v>0</v>
      </c>
      <c r="K298" s="6">
        <f>IF(K$82&gt;0,L298,J298)</f>
        <v>0</v>
      </c>
      <c r="L298" s="6">
        <f>IF($E296=0,0,IF(L$81=L_T,0,2*J$83/K$80+4*L$83/K$80))</f>
        <v>0</v>
      </c>
      <c r="M298" s="56">
        <f>IF($E296=0,0,IF(M$81=L_T,0,-(4*M$83/N$80+2*O$83/N$80)))</f>
        <v>0</v>
      </c>
      <c r="N298" s="6">
        <f>IF(N$82&gt;0,O298,M298)</f>
        <v>0</v>
      </c>
      <c r="O298" s="6">
        <f>IF($E296=0,0,IF(O$81=L_T,0,2*M$83/N$80+4*O$83/N$80))</f>
        <v>0</v>
      </c>
      <c r="P298" s="56">
        <f>IF($E296=0,0,IF(P$81=L_T,0,-(4*P$83/Q$80+2*R$83/Q$80)))</f>
        <v>0</v>
      </c>
      <c r="Q298" s="6">
        <f>IF(Q$82&gt;0,R298,P298)</f>
        <v>0</v>
      </c>
      <c r="R298" s="6">
        <f>IF($E296=0,0,IF(R$81=L_T,0,2*P$83/Q$80+4*R$83/Q$80))</f>
        <v>0</v>
      </c>
      <c r="S298" s="56">
        <f>IF($E296=0,0,IF(S$81=L_T,0,-(4*S$83/T$80+2*U$83/T$80)))</f>
        <v>0</v>
      </c>
      <c r="T298" s="6">
        <f>IF(T$82&gt;0,U298,S298)</f>
        <v>0</v>
      </c>
      <c r="U298" s="6">
        <f>IF($E296=0,0,IF(U$81=L_T,0,2*S$83/T$80+4*U$83/T$80))</f>
        <v>0</v>
      </c>
      <c r="V298" s="56">
        <f>IF($E296=0,0,IF(V$81=L_T,0,-(4*V$83/W$80+2*X$83/W$80)))</f>
        <v>0</v>
      </c>
      <c r="W298" s="6">
        <f>IF(W$82&gt;0,X298,V298)</f>
        <v>0</v>
      </c>
      <c r="X298" s="6">
        <f>IF($E296=0,0,IF(X$81=L_T,0,2*V$83/W$80+4*X$83/W$80))</f>
        <v>0</v>
      </c>
      <c r="Y298" s="56">
        <f>IF($E296=0,0,IF(Y$81=L_T,0,-(4*Y$83/Z$80+2*AA$83/Z$80)))</f>
        <v>0</v>
      </c>
      <c r="Z298" s="6">
        <f>IF(Z$82&gt;0,AA298,Y298)</f>
        <v>0</v>
      </c>
      <c r="AA298" s="6">
        <f>IF($E296=0,0,IF(AA$81=L_T,0,2*Y$83/Z$80+4*AA$83/Z$80))</f>
        <v>0</v>
      </c>
      <c r="AB298" s="56">
        <f>IF($E296=0,0,IF(AB$81=L_T,0,-(4*AB$83/AC$80+2*AD$83/AC$80)))</f>
        <v>0</v>
      </c>
      <c r="AC298" s="6">
        <f>IF(AC$82&gt;0,AD298,AB298)</f>
        <v>0</v>
      </c>
      <c r="AD298" s="6">
        <f>IF($E296=0,0,IF(AD$81=L_T,0,2*AB$83/AC$80+4*AD$83/AC$80))</f>
        <v>0</v>
      </c>
      <c r="AE298" s="56">
        <f>IF($E296=0,0,IF(AE$81=L_T,0,-(4*AE$83/AF$80+2*AG$83/AF$80)))</f>
        <v>0</v>
      </c>
      <c r="AF298" s="6">
        <f>IF(AF$82&gt;0,AG298,AE298)</f>
        <v>0</v>
      </c>
      <c r="AG298" s="6">
        <f>IF($E296=0,0,IF(AG$81=L_T,0,2*AE$83/AF$80+4*AG$83/AF$80))</f>
        <v>0</v>
      </c>
      <c r="AH298" s="56">
        <f>IF($E296=0,0,IF(AH$81=L_T,0,-(4*AH$83/AI$80+2*AJ$83/AI$80)))</f>
        <v>0</v>
      </c>
      <c r="AI298" s="6">
        <f>IF(AI$82&gt;0,AJ298,AH298)</f>
        <v>0</v>
      </c>
      <c r="AJ298" s="6">
        <f>IF($E296=0,0,IF(AJ$81=L_T,0,2*AH$83/AI$80+4*AJ$83/AI$80))</f>
        <v>0</v>
      </c>
      <c r="AK298" s="56">
        <f>IF($E296=0,0,IF(AK$81=L_T,0,-(4*AK$83/AL$80+2*AM$83/AL$80)))</f>
        <v>0</v>
      </c>
      <c r="AL298" s="6">
        <f>IF(AL$82&gt;0,AM298,AK298)</f>
        <v>0</v>
      </c>
      <c r="AM298" s="6">
        <f>IF($E296=0,0,IF(AM$81=L_T,0,2*AK$83/AL$80+4*AM$83/AL$80))</f>
        <v>0</v>
      </c>
      <c r="AN298" s="56">
        <f>IF($E296=0,0,IF(AN$81=L_T,0,-(4*AN$83/AO$80+2*AP$83/AO$80)))</f>
        <v>0</v>
      </c>
      <c r="AO298" s="6">
        <f>IF(AO$82&gt;0,AP298,AN298)</f>
        <v>0</v>
      </c>
      <c r="AP298" s="6">
        <f>IF($E296=0,0,IF(AP$81=L_T,0,2*AN$83/AO$80+4*AP$83/AO$80))</f>
        <v>0</v>
      </c>
      <c r="AQ298" s="56">
        <f>IF($E296=0,0,IF(AQ$81=L_T,0,-(4*AQ$83/AR$80+2*AS$83/AR$80)))</f>
        <v>0</v>
      </c>
      <c r="AR298" s="6">
        <f>IF(AR$82&gt;0,AS298,AQ298)</f>
        <v>0</v>
      </c>
      <c r="AS298" s="6">
        <f>IF($E296=0,0,IF(AS$81=L_T,0,2*AQ$83/AR$80+4*AS$83/AR$80))</f>
        <v>0</v>
      </c>
      <c r="AT298" s="56">
        <f>IF($E296=0,0,IF(AT$81=L_T,0,-(4*AT$83/AU$80+2*AV$83/AU$80)))</f>
        <v>0</v>
      </c>
      <c r="AU298" s="6">
        <f>IF(AU$82&gt;0,AV298,AT298)</f>
        <v>0</v>
      </c>
      <c r="AV298" s="6">
        <f>IF($E296=0,0,IF(AV$81=L_T,0,2*AT$83/AU$80+4*AV$83/AU$80))</f>
        <v>0</v>
      </c>
      <c r="AW298" s="56">
        <f>IF($E296=0,0,IF(AW$81=L_T,0,-(4*AW$83/AX$80+2*AY$83/AX$80)))</f>
        <v>0</v>
      </c>
      <c r="AX298" s="6">
        <f>IF(AX$82&gt;0,AY298,AW298)</f>
        <v>0</v>
      </c>
      <c r="AY298" s="6">
        <f>IF($E296=0,0,IF(AY$81=L_T,0,2*AW$83/AX$80+4*AY$83/AX$80))</f>
        <v>0</v>
      </c>
      <c r="AZ298" s="56">
        <f>IF($E296=0,0,IF(AZ$81=L_T,0,-(4*AZ$83/BA$80+2*BB$83/BA$80)))</f>
        <v>0</v>
      </c>
      <c r="BA298" s="6">
        <f>IF(BA$82&gt;0,BB298,AZ298)</f>
        <v>0</v>
      </c>
      <c r="BB298" s="6">
        <f>IF($E296=0,0,IF(BB$81=L_T,0,2*AZ$83/BA$80+4*BB$83/BA$80))</f>
        <v>0</v>
      </c>
      <c r="BC298" s="56">
        <f>IF($E296=0,0,IF(BC$81=L_T,0,-(4*BC$83/BD$80+2*BE$83/BD$80)))</f>
        <v>0</v>
      </c>
      <c r="BD298" s="6">
        <f>IF(BD$82&gt;0,BE298,BC298)</f>
        <v>0</v>
      </c>
      <c r="BE298" s="6">
        <f>IF($E296=0,0,IF(BE$81=L_T,0,2*BC$83/BD$80+4*BE$83/BD$80))</f>
        <v>0</v>
      </c>
      <c r="BF298" s="56">
        <f>IF($E296=0,0,IF(BF$81=L_T,0,-(4*BF$83/BG$80+2*BH$83/BG$80)))</f>
        <v>0</v>
      </c>
      <c r="BG298" s="6">
        <f>IF(BG$82&gt;0,BH298,BF298)</f>
        <v>0</v>
      </c>
      <c r="BH298" s="6">
        <f>IF($E296=0,0,IF(BH$81=L_T,0,2*BF$83/BG$80+4*BH$83/BG$80))</f>
        <v>0</v>
      </c>
      <c r="BI298" s="56">
        <f>IF($E296=0,0,IF(BI$81=L_T,0,-(4*BI$83/BJ$80+2*BK$83/BJ$80)))</f>
        <v>0</v>
      </c>
      <c r="BJ298" s="6">
        <f>IF(BJ$82&gt;0,BK298,BI298)</f>
        <v>0</v>
      </c>
      <c r="BK298" s="6">
        <f>IF($E296=0,0,IF(BK$81=L_T,0,2*BI$83/BJ$80+4*BK$83/BJ$80))</f>
        <v>0</v>
      </c>
      <c r="BL298" s="56">
        <f>IF($E296=0,0,IF(BL$81=L_T,0,-(4*BL$83/BM$80+2*BN$83/BM$80)))</f>
        <v>0</v>
      </c>
      <c r="BM298" s="6">
        <f>IF(BM$82&gt;0,BN298,BL298)</f>
        <v>0</v>
      </c>
      <c r="BN298" s="6">
        <f>IF($E296=0,0,IF(BN$81=L_T,0,2*BL$83/BM$80+4*BN$83/BM$80))</f>
        <v>0</v>
      </c>
      <c r="BO298" s="56">
        <f>IF($E296=0,0,IF(BO$81=L_T,0,-(4*BO$83/BP$80+2*BQ$83/BP$80)))</f>
        <v>0</v>
      </c>
      <c r="BP298" s="6">
        <f>IF(BP$82&gt;0,BQ298,BO298)</f>
        <v>0</v>
      </c>
      <c r="BQ298" s="6">
        <f>IF($E296=0,0,IF(BQ$81=L_T,0,2*BO$83/BP$80+4*BQ$83/BP$80))</f>
        <v>0</v>
      </c>
      <c r="BR298" s="56">
        <f>IF($E296=0,0,IF(BR$81=L_T,0,-(4*BR$83/BS$80+2*BT$83/BS$80)))</f>
        <v>0</v>
      </c>
      <c r="BS298" s="6">
        <f>IF(BS$82&gt;0,BT298,BR298)</f>
        <v>0</v>
      </c>
      <c r="BT298" s="6">
        <f>IF($E296=0,0,IF(BT$81=L_T,0,2*BR$83/BS$80+4*BT$83/BS$80))</f>
        <v>0</v>
      </c>
      <c r="BU298" s="56">
        <f>IF($E296=0,0,IF(BU$81=L_T,0,-(4*BU$83/BV$80+2*BW$83/BV$80)))</f>
        <v>0</v>
      </c>
      <c r="BV298" s="6">
        <f>IF(BV$82&gt;0,BW298,BU298)</f>
        <v>0</v>
      </c>
      <c r="BW298" s="6">
        <f>IF($E296=0,0,IF(BW$81=L_T,0,2*BU$83/BV$80+4*BW$83/BV$80))</f>
        <v>0</v>
      </c>
      <c r="BX298" s="56">
        <f>IF($E296=0,0,IF(BX$81=L_T,0,-(4*BX$83/BY$80+2*BZ$83/BY$80)))</f>
        <v>0</v>
      </c>
      <c r="BY298" s="6">
        <f>IF(BY$82&gt;0,BZ298,BX298)</f>
        <v>0</v>
      </c>
      <c r="BZ298" s="6">
        <f>IF($E296=0,0,IF(BZ$81=L_T,0,2*BX$83/BY$80+4*BZ$83/BY$80))</f>
        <v>0</v>
      </c>
      <c r="CA298" s="56">
        <f>IF($E296=0,0,IF(CA$81=L_T,0,-(4*CA$83/CB$80+2*CC$83/CB$80)))</f>
        <v>0</v>
      </c>
      <c r="CB298" s="6">
        <f>IF(CB$82&gt;0,CC298,CA298)</f>
        <v>0</v>
      </c>
      <c r="CC298" s="6">
        <f>IF($E296=0,0,IF(CC$81=L_T,0,2*CA$83/CB$80+4*CC$83/CB$80))</f>
        <v>0</v>
      </c>
    </row>
    <row r="299" spans="1:81">
      <c r="A299" s="41" t="s">
        <v>224</v>
      </c>
      <c r="B299" s="6" t="str">
        <f>IF(D301="","",IF(ABS(H301)=Bemessung!$C$26,ABS(Daten!H298),IF(ABS(Daten!K301)=Bemessung!$C$26,ABS(Daten!K298),IF(ABS(Daten!N301)=Bemessung!$C$26,ABS(Daten!N298),IF(ABS(Daten!Q301)=Bemessung!$C$26,ABS(Daten!Q298),IF(ABS(Daten!T301)=Bemessung!$C$26,ABS(Daten!T298),IF(ABS(Daten!W301)=Bemessung!$C$26,ABS(Daten!W298),IF(ABS(Daten!Z301)=Bemessung!$C$26,ABS(Daten!Z298),IF(ABS(Daten!AC301)=Bemessung!$C$26,ABS(Daten!AC298),IF(ABS(Daten!AF301)=Bemessung!$C$26,ABS(Daten!AF298),IF(ABS(Daten!AI301)=Bemessung!$C$26,ABS(Daten!AI298),IF(ABS(Daten!AL301)=Bemessung!$C$26,ABS(Daten!AL298),IF(ABS(Daten!AO301)=Bemessung!$C$26,ABS(Daten!AO298),IF(ABS(Daten!AR301)=Bemessung!$C$26,ABS(Daten!AR298),IF(ABS(Daten!AU301)=Bemessung!$C$26,ABS(Daten!AU298),IF(ABS(Daten!AX301)=Bemessung!$C$26,ABS(Daten!AX298),IF(ABS(Daten!BA301)=Bemessung!$C$26,ABS(Daten!BA298),IF(ABS(Daten!BD301)=Bemessung!$C$26,ABS(Daten!BD298),IF(ABS(Daten!BG301)=Bemessung!$C$26,ABS(Daten!BG298),IF(ABS(Daten!BJ301)=Bemessung!$C$26,ABS(Daten!BJ298),IF(ABS(Daten!BM301)=Bemessung!$C$26,ABS(Daten!BM298),IF(ABS(Daten!BP301)=Bemessung!$C$26,ABS(Daten!BP298),IF(ABS(Daten!BS301)=Bemessung!$C$26,ABS(Daten!BS298),IF(ABS(Daten!BV301)=Bemessung!$C$26,ABS(Daten!BV298),IF(ABS(Daten!BY301)=Bemessung!$C$26,ABS(Daten!BY298),IF(ABS(Daten!CB301)=Bemessung!$C$26,ABS(Daten!CB298),""))))))))))))))))))))))))))</f>
        <v/>
      </c>
      <c r="C299" s="28"/>
      <c r="D299" s="3"/>
      <c r="E299" s="6"/>
      <c r="F299" s="55" t="s">
        <v>180</v>
      </c>
      <c r="G299" s="41"/>
      <c r="H299" s="6">
        <f>IF(Bh="nein",ABS(H295),ABS(I295))</f>
        <v>0</v>
      </c>
      <c r="I299" s="6"/>
      <c r="J299" s="56"/>
      <c r="K299" s="6">
        <f>IF(Bh="nein",ABS(K295),ABS(L295))</f>
        <v>0</v>
      </c>
      <c r="L299" s="6"/>
      <c r="M299" s="56"/>
      <c r="N299" s="6">
        <f>IF(Bh="nein",ABS(N295),ABS(O295))</f>
        <v>0</v>
      </c>
      <c r="O299" s="6"/>
      <c r="P299" s="56"/>
      <c r="Q299" s="6">
        <f>IF(Bh="nein",ABS(Q295),ABS(R295))</f>
        <v>0</v>
      </c>
      <c r="R299" s="6"/>
      <c r="S299" s="56"/>
      <c r="T299" s="6">
        <f>IF(Bh="nein",ABS(T295),ABS(U295))</f>
        <v>0</v>
      </c>
      <c r="U299" s="6"/>
      <c r="V299" s="56"/>
      <c r="W299" s="6">
        <f>IF(Bh="nein",ABS(W295),ABS(X295))</f>
        <v>0</v>
      </c>
      <c r="X299" s="6"/>
      <c r="Y299" s="56"/>
      <c r="Z299" s="6">
        <f>IF(Bh="nein",ABS(Z295),ABS(AA295))</f>
        <v>0</v>
      </c>
      <c r="AA299" s="6"/>
      <c r="AB299" s="56"/>
      <c r="AC299" s="6">
        <f>IF(Bh="nein",ABS(AC295),ABS(AD295))</f>
        <v>0</v>
      </c>
      <c r="AD299" s="6"/>
      <c r="AE299" s="56"/>
      <c r="AF299" s="6">
        <f>IF(Bh="nein",ABS(AF295),ABS(AG295))</f>
        <v>0</v>
      </c>
      <c r="AG299" s="6"/>
      <c r="AH299" s="56"/>
      <c r="AI299" s="6">
        <f>IF(Bh="nein",ABS(AI295),ABS(AJ295))</f>
        <v>0</v>
      </c>
      <c r="AJ299" s="6"/>
      <c r="AK299" s="56"/>
      <c r="AL299" s="6">
        <f>IF(Bh="nein",ABS(AL295),ABS(AM295))</f>
        <v>0</v>
      </c>
      <c r="AM299" s="6"/>
      <c r="AN299" s="56"/>
      <c r="AO299" s="6">
        <f>IF(Bh="nein",ABS(AO295),ABS(AP295))</f>
        <v>0</v>
      </c>
      <c r="AP299" s="6"/>
      <c r="AQ299" s="56"/>
      <c r="AR299" s="6">
        <f>IF(Bh="nein",ABS(AR295),ABS(AS295))</f>
        <v>0</v>
      </c>
      <c r="AS299" s="6"/>
      <c r="AT299" s="56"/>
      <c r="AU299" s="6">
        <f>IF(Bh="nein",ABS(AU295),ABS(AV295))</f>
        <v>0</v>
      </c>
      <c r="AV299" s="6"/>
      <c r="AW299" s="56"/>
      <c r="AX299" s="6">
        <f>IF(Bh="nein",ABS(AX295),ABS(AY295))</f>
        <v>0</v>
      </c>
      <c r="AY299" s="6"/>
      <c r="AZ299" s="56"/>
      <c r="BA299" s="6">
        <f>IF(Bh="nein",ABS(BA295),ABS(BB295))</f>
        <v>0</v>
      </c>
      <c r="BB299" s="6"/>
      <c r="BC299" s="56"/>
      <c r="BD299" s="6">
        <f>IF(Bh="nein",ABS(BD295),ABS(BE295))</f>
        <v>0</v>
      </c>
      <c r="BE299" s="6"/>
      <c r="BF299" s="56"/>
      <c r="BG299" s="6">
        <f>IF(Bh="nein",ABS(BG295),ABS(BH295))</f>
        <v>0</v>
      </c>
      <c r="BH299" s="6"/>
      <c r="BI299" s="56"/>
      <c r="BJ299" s="6">
        <f>IF(Bh="nein",ABS(BJ295),ABS(BK295))</f>
        <v>0</v>
      </c>
      <c r="BK299" s="6"/>
      <c r="BL299" s="56"/>
      <c r="BM299" s="6">
        <f>IF(Bh="nein",ABS(BM295),ABS(BN295))</f>
        <v>0</v>
      </c>
      <c r="BN299" s="6"/>
      <c r="BO299" s="56"/>
      <c r="BP299" s="6">
        <f>IF(Bh="nein",ABS(BP295),ABS(BQ295))</f>
        <v>0</v>
      </c>
      <c r="BQ299" s="6"/>
      <c r="BR299" s="56"/>
      <c r="BS299" s="6">
        <f>IF(Bh="nein",ABS(BS295),ABS(BT295))</f>
        <v>0</v>
      </c>
      <c r="BT299" s="6"/>
      <c r="BU299" s="56"/>
      <c r="BV299" s="6">
        <f>IF(Bh="nein",ABS(BV295),ABS(BW295))</f>
        <v>0</v>
      </c>
      <c r="BW299" s="6"/>
      <c r="BX299" s="56"/>
      <c r="BY299" s="6">
        <f>IF(Bh="nein",ABS(BY295),ABS(BZ295))</f>
        <v>0</v>
      </c>
      <c r="BZ299" s="6"/>
      <c r="CA299" s="56"/>
      <c r="CB299" s="6">
        <f>IF(Bh="nein",ABS(CB295),ABS(CC295))</f>
        <v>0</v>
      </c>
      <c r="CC299" s="6"/>
    </row>
    <row r="300" spans="1:81">
      <c r="A300" s="41" t="s">
        <v>225</v>
      </c>
      <c r="B300" s="6" t="str">
        <f>IF(D301="","",IF(ABS(H301)=Bemessung!$C$26,ABS(Daten!H297),IF(ABS(Daten!K301)=Bemessung!$C$26,ABS(Daten!K297),IF(ABS(Daten!N301)=Bemessung!$C$26,ABS(Daten!N297),IF(ABS(Daten!Q301)=Bemessung!$C$26,ABS(Daten!Q297),IF(ABS(Daten!T301)=Bemessung!$C$26,ABS(Daten!T297),IF(ABS(Daten!W301)=Bemessung!$C$26,ABS(Daten!W297),IF(ABS(Daten!Z301)=Bemessung!$C$26,ABS(Daten!Z297),IF(ABS(Daten!AC301)=Bemessung!$C$26,ABS(Daten!AC297),IF(ABS(Daten!AF301)=Bemessung!$C$26,ABS(Daten!AF297),IF(ABS(Daten!AI301)=Bemessung!$C$26,ABS(Daten!AI297),IF(ABS(Daten!AL301)=Bemessung!$C$26,ABS(Daten!AL297),IF(ABS(Daten!AO301)=Bemessung!$C$26,ABS(Daten!AO297),IF(ABS(Daten!AR301)=Bemessung!$C$26,ABS(Daten!AR297),IF(ABS(Daten!AU301)=Bemessung!$C$26,ABS(Daten!AU297),IF(ABS(Daten!AX301)=Bemessung!$C$26,ABS(Daten!AX297),IF(ABS(Daten!BA301)=Bemessung!$C$26,ABS(Daten!BA297),IF(ABS(Daten!BD301)=Bemessung!$C$26,ABS(Daten!BD297),IF(ABS(Daten!BG301)=Bemessung!$C$26,ABS(Daten!BG297),IF(ABS(Daten!BJ301)=Bemessung!$C$26,ABS(Daten!BJ297),IF(ABS(Daten!BM301)=Bemessung!$C$26,ABS(Daten!BM297),IF(ABS(Daten!BP301)=Bemessung!$C$26,ABS(Daten!BP297),IF(ABS(Daten!BS301)=Bemessung!$C$26,ABS(Daten!BS297),IF(ABS(Daten!BV301)=Bemessung!$C$26,ABS(Daten!BV297),IF(ABS(Daten!BY301)=Bemessung!$C$26,ABS(Daten!BY297),IF(ABS(Daten!CB301)=Bemessung!$C$26,ABS(Daten!CB297),""))))))))))))))))))))))))))</f>
        <v/>
      </c>
      <c r="C300" s="28"/>
      <c r="D300" s="3"/>
      <c r="E300" s="6"/>
      <c r="F300" s="57" t="s">
        <v>181</v>
      </c>
      <c r="G300" s="34"/>
      <c r="H300" s="19">
        <f>IF($D295&lt;=nHP,H$82/H_T,0)</f>
        <v>0</v>
      </c>
      <c r="I300" s="26"/>
      <c r="J300" s="34"/>
      <c r="K300" s="19">
        <f>IF($D295&lt;=nHP,K$82/H_T,0)</f>
        <v>0</v>
      </c>
      <c r="L300" s="26"/>
      <c r="M300" s="34"/>
      <c r="N300" s="19">
        <f>IF($D295&lt;=nHP,N$82/H_T,0)</f>
        <v>0</v>
      </c>
      <c r="O300" s="26"/>
      <c r="P300" s="34"/>
      <c r="Q300" s="19">
        <f>IF($D295&lt;=nHP,Q$82/H_T,0)</f>
        <v>0</v>
      </c>
      <c r="R300" s="26"/>
      <c r="S300" s="34"/>
      <c r="T300" s="19">
        <f>IF($D295&lt;=nHP,T$82/H_T,0)</f>
        <v>0</v>
      </c>
      <c r="U300" s="26"/>
      <c r="V300" s="34"/>
      <c r="W300" s="19">
        <f>IF($D295&lt;=nHP,W$82/H_T,0)</f>
        <v>0</v>
      </c>
      <c r="X300" s="26"/>
      <c r="Y300" s="34"/>
      <c r="Z300" s="19">
        <f>IF($D295&lt;=nHP,Z$82/H_T,0)</f>
        <v>0</v>
      </c>
      <c r="AA300" s="26"/>
      <c r="AB300" s="34"/>
      <c r="AC300" s="19">
        <f>IF($D295&lt;=nHP,AC$82/H_T,0)</f>
        <v>0</v>
      </c>
      <c r="AD300" s="26"/>
      <c r="AE300" s="34"/>
      <c r="AF300" s="19">
        <f>IF($D295&lt;=nHP,AF$82/H_T,0)</f>
        <v>0</v>
      </c>
      <c r="AG300" s="26"/>
      <c r="AH300" s="34"/>
      <c r="AI300" s="19">
        <f>IF($D295&lt;=nHP,AI$82/H_T,0)</f>
        <v>0</v>
      </c>
      <c r="AJ300" s="26"/>
      <c r="AK300" s="34"/>
      <c r="AL300" s="19">
        <f>IF($D295&lt;=nHP,AL$82/H_T,0)</f>
        <v>0</v>
      </c>
      <c r="AM300" s="26"/>
      <c r="AN300" s="34"/>
      <c r="AO300" s="19">
        <f>IF($D295&lt;=nHP,AO$82/H_T,0)</f>
        <v>0</v>
      </c>
      <c r="AP300" s="26"/>
      <c r="AQ300" s="34"/>
      <c r="AR300" s="19">
        <f>IF($D295&lt;=nHP,AR$82/H_T,0)</f>
        <v>0</v>
      </c>
      <c r="AS300" s="26"/>
      <c r="AT300" s="34"/>
      <c r="AU300" s="19">
        <f>IF($D295&lt;=nHP,AU$82/H_T,0)</f>
        <v>0</v>
      </c>
      <c r="AV300" s="26"/>
      <c r="AW300" s="34"/>
      <c r="AX300" s="19">
        <f>IF($D295&lt;=nHP,AX$82/H_T,0)</f>
        <v>0</v>
      </c>
      <c r="AY300" s="26"/>
      <c r="AZ300" s="34"/>
      <c r="BA300" s="19">
        <f>IF($D295&lt;=nHP,BA$82/H_T,0)</f>
        <v>0</v>
      </c>
      <c r="BB300" s="26"/>
      <c r="BC300" s="34"/>
      <c r="BD300" s="19">
        <f>IF($D295&lt;=nHP,BD$82/H_T,0)</f>
        <v>0</v>
      </c>
      <c r="BE300" s="26"/>
      <c r="BF300" s="34"/>
      <c r="BG300" s="19">
        <f>IF($D295&lt;=nHP,BG$82/H_T,0)</f>
        <v>0</v>
      </c>
      <c r="BH300" s="26"/>
      <c r="BI300" s="34"/>
      <c r="BJ300" s="19">
        <f>IF($D295&lt;=nHP,BJ$82/H_T,0)</f>
        <v>0</v>
      </c>
      <c r="BK300" s="26"/>
      <c r="BL300" s="34"/>
      <c r="BM300" s="19">
        <f>IF($D295&lt;=nHP,BM$82/H_T,0)</f>
        <v>0</v>
      </c>
      <c r="BN300" s="26"/>
      <c r="BO300" s="34"/>
      <c r="BP300" s="19">
        <f>IF($D295&lt;=nHP,BP$82/H_T,0)</f>
        <v>0</v>
      </c>
      <c r="BQ300" s="26"/>
      <c r="BR300" s="34"/>
      <c r="BS300" s="19">
        <f>IF($D295&lt;=nHP,BS$82/H_T,0)</f>
        <v>0</v>
      </c>
      <c r="BT300" s="26"/>
      <c r="BU300" s="34"/>
      <c r="BV300" s="19">
        <f>IF($D295&lt;=nHP,BV$82/H_T,0)</f>
        <v>0</v>
      </c>
      <c r="BW300" s="26"/>
      <c r="BX300" s="34"/>
      <c r="BY300" s="19">
        <f>IF($D295&lt;=nHP,BY$82/H_T,0)</f>
        <v>0</v>
      </c>
      <c r="BZ300" s="26"/>
      <c r="CA300" s="34"/>
      <c r="CB300" s="19">
        <f>IF($D295&lt;=nHP,CB$82/H_T,0)</f>
        <v>0</v>
      </c>
      <c r="CC300" s="26"/>
    </row>
    <row r="301" spans="1:81">
      <c r="A301" s="41"/>
      <c r="C301" s="28"/>
      <c r="D301" s="58" t="str">
        <f>IF(OR(ABS(H301)=Bemessung!$C$26,ABS(K301)=Bemessung!$C$26,ABS(N301)=Bemessung!$C$26,ABS(Daten!Q301)=Bemessung!$C$26,ABS(Daten!T301)=Bemessung!$C$26,ABS(Daten!W301)=Bemessung!$C$26,ABS(Daten!Z301)=Bemessung!$C$26,ABS(Daten!AC301)=Bemessung!$C$26,ABS(Daten!AF301)=Bemessung!$C$26,ABS(Daten!AI301)=Bemessung!$C$26,ABS(Daten!AL301)=Bemessung!$C$26,ABS(Daten!AO301)=Bemessung!$C$26,ABS(Daten!AR301)=Bemessung!$C$26,ABS(Daten!AU301)=Bemessung!$C$26,ABS(Daten!AX301)=Bemessung!$C$26,ABS(Daten!BA301)=Bemessung!$C$26,ABS(Daten!BD301)=Bemessung!$C$26,ABS(Daten!BG301)=Bemessung!$C$26,ABS(Daten!BJ301)=Bemessung!$C$26,ABS(Daten!BM301)=Bemessung!$C$26,ABS(Daten!BP301)=Bemessung!$C$26,ABS(Daten!BS301)=Bemessung!$C$26,ABS(Daten!BV301)=Bemessung!$C$26,ABS(Daten!BY301)=Bemessung!$C$26,ABS(Daten!CB301)=Bemessung!$C$26),D295,"")</f>
        <v/>
      </c>
      <c r="E301" s="6"/>
      <c r="F301" s="57" t="s">
        <v>182</v>
      </c>
      <c r="G301" s="34"/>
      <c r="H301" s="19">
        <f>IF(H$82&gt;0,SQRT((H296+I298)^2+H297^2),-SQRT((H296+G298)^2+H297^2))</f>
        <v>0</v>
      </c>
      <c r="I301" s="26"/>
      <c r="J301" s="34"/>
      <c r="K301" s="19">
        <f>IF(K$82&gt;0,SQRT((K296+L298)^2+K297^2),-SQRT((K296+J298)^2+K297^2))</f>
        <v>0</v>
      </c>
      <c r="L301" s="26"/>
      <c r="M301" s="34"/>
      <c r="N301" s="19">
        <f>IF(N$82&gt;0,SQRT((N296+O298)^2+N297^2),-SQRT((N296+M298)^2+N297^2))</f>
        <v>0</v>
      </c>
      <c r="O301" s="26"/>
      <c r="P301" s="34"/>
      <c r="Q301" s="19">
        <f>IF(Q$82&gt;0,SQRT((Q296+R298)^2+Q297^2),-SQRT((Q296+P298)^2+Q297^2))</f>
        <v>0</v>
      </c>
      <c r="R301" s="26"/>
      <c r="S301" s="34"/>
      <c r="T301" s="19">
        <f>IF(T$82&gt;0,SQRT((T296+U298)^2+T297^2),-SQRT((T296+S298)^2+T297^2))</f>
        <v>0</v>
      </c>
      <c r="U301" s="26"/>
      <c r="V301" s="34"/>
      <c r="W301" s="19">
        <f>IF(W$82&gt;0,SQRT((W296+X298)^2+W297^2),-SQRT((W296+V298)^2+W297^2))</f>
        <v>0</v>
      </c>
      <c r="X301" s="26"/>
      <c r="Y301" s="34"/>
      <c r="Z301" s="19">
        <f>IF(Z$82&gt;0,SQRT((Z296+AA298)^2+Z297^2),-SQRT((Z296+Y298)^2+Z297^2))</f>
        <v>0</v>
      </c>
      <c r="AA301" s="26"/>
      <c r="AB301" s="34"/>
      <c r="AC301" s="19">
        <f>IF(AC$82&gt;0,SQRT((AC296+AD298)^2+AC297^2),-SQRT((AC296+AB298)^2+AC297^2))</f>
        <v>0</v>
      </c>
      <c r="AD301" s="26"/>
      <c r="AE301" s="34"/>
      <c r="AF301" s="19">
        <f>IF(AF$82&gt;0,SQRT((AF296+AG298)^2+AF297^2),-SQRT((AF296+AE298)^2+AF297^2))</f>
        <v>0</v>
      </c>
      <c r="AG301" s="26"/>
      <c r="AH301" s="34"/>
      <c r="AI301" s="19">
        <f>IF(AI$82&gt;0,SQRT((AI296+AJ298)^2+AI297^2),-SQRT((AI296+AH298)^2+AI297^2))</f>
        <v>0</v>
      </c>
      <c r="AJ301" s="26"/>
      <c r="AK301" s="34"/>
      <c r="AL301" s="19">
        <f>IF(AL$82&gt;0,SQRT((AL296+AM298)^2+AL297^2),-SQRT((AL296+AK298)^2+AL297^2))</f>
        <v>0</v>
      </c>
      <c r="AM301" s="26"/>
      <c r="AN301" s="34"/>
      <c r="AO301" s="19">
        <f>IF(AO$82&gt;0,SQRT((AO296+AP298)^2+AO297^2),-SQRT((AO296+AN298)^2+AO297^2))</f>
        <v>0</v>
      </c>
      <c r="AP301" s="26"/>
      <c r="AQ301" s="34"/>
      <c r="AR301" s="19">
        <f>IF(AR$82&gt;0,SQRT((AR296+AS298)^2+AR297^2),-SQRT((AR296+AQ298)^2+AR297^2))</f>
        <v>0</v>
      </c>
      <c r="AS301" s="26"/>
      <c r="AT301" s="34"/>
      <c r="AU301" s="19">
        <f>IF(AU$82&gt;0,SQRT((AU296+AV298)^2+AU297^2),-SQRT((AU296+AT298)^2+AU297^2))</f>
        <v>0</v>
      </c>
      <c r="AV301" s="26"/>
      <c r="AW301" s="34"/>
      <c r="AX301" s="19">
        <f>IF(AX$82&gt;0,SQRT((AX296+AY298)^2+AX297^2),-SQRT((AX296+AW298)^2+AX297^2))</f>
        <v>0</v>
      </c>
      <c r="AY301" s="26"/>
      <c r="AZ301" s="34"/>
      <c r="BA301" s="19">
        <f>IF(BA$82&gt;0,SQRT((BA296+BB298)^2+BA297^2),-SQRT((BA296+AZ298)^2+BA297^2))</f>
        <v>0</v>
      </c>
      <c r="BB301" s="26"/>
      <c r="BC301" s="34"/>
      <c r="BD301" s="19">
        <f>IF(BD$82&gt;0,SQRT((BD296+BE298)^2+BD297^2),-SQRT((BD296+BC298)^2+BD297^2))</f>
        <v>0</v>
      </c>
      <c r="BE301" s="26"/>
      <c r="BF301" s="34"/>
      <c r="BG301" s="19">
        <f>IF(BG$82&gt;0,SQRT((BG296+BH298)^2+BG297^2),-SQRT((BG296+BF298)^2+BG297^2))</f>
        <v>0</v>
      </c>
      <c r="BH301" s="26"/>
      <c r="BI301" s="34"/>
      <c r="BJ301" s="19">
        <f>IF(BJ$82&gt;0,SQRT((BJ296+BK298)^2+BJ297^2),-SQRT((BJ296+BI298)^2+BJ297^2))</f>
        <v>0</v>
      </c>
      <c r="BK301" s="26"/>
      <c r="BL301" s="34"/>
      <c r="BM301" s="19">
        <f>IF(BM$82&gt;0,SQRT((BM296+BN298)^2+BM297^2),-SQRT((BM296+BL298)^2+BM297^2))</f>
        <v>0</v>
      </c>
      <c r="BN301" s="26"/>
      <c r="BO301" s="34"/>
      <c r="BP301" s="19">
        <f>IF(BP$82&gt;0,SQRT((BP296+BQ298)^2+BP297^2),-SQRT((BP296+BO298)^2+BP297^2))</f>
        <v>0</v>
      </c>
      <c r="BQ301" s="26"/>
      <c r="BR301" s="34"/>
      <c r="BS301" s="19">
        <f>IF(BS$82&gt;0,SQRT((BS296+BT298)^2+BS297^2),-SQRT((BS296+BR298)^2+BS297^2))</f>
        <v>0</v>
      </c>
      <c r="BT301" s="26"/>
      <c r="BU301" s="34"/>
      <c r="BV301" s="19">
        <f>IF(BV$82&gt;0,SQRT((BV296+BW298)^2+BV297^2),-SQRT((BV296+BU298)^2+BV297^2))</f>
        <v>0</v>
      </c>
      <c r="BW301" s="26"/>
      <c r="BX301" s="34"/>
      <c r="BY301" s="19">
        <f>IF(BY$82&gt;0,SQRT((BY296+BZ298)^2+BY297^2),-SQRT((BY296+BX298)^2+BY297^2))</f>
        <v>0</v>
      </c>
      <c r="BZ301" s="26"/>
      <c r="CA301" s="34"/>
      <c r="CB301" s="19">
        <f>IF(CB$82&gt;0,SQRT((CB296+CC298)^2+CB297^2),-SQRT((CB296+CA298)^2+CB297^2))</f>
        <v>0</v>
      </c>
      <c r="CC301" s="26"/>
    </row>
    <row r="302" spans="1:81">
      <c r="A302" s="41" t="s">
        <v>226</v>
      </c>
      <c r="B302" s="6" t="str">
        <f>IF(D302="","",IF(ABS(H302)=Bemessung!$C$26,ABS(Daten!H299),IF(ABS(Daten!K302)=Bemessung!$C$26,ABS(Daten!K299),IF(ABS(Daten!N302)=Bemessung!$C$26,ABS(Daten!N299),IF(ABS(Daten!Q302)=Bemessung!$C$26,ABS(Daten!Q299),IF(ABS(Daten!T302)=Bemessung!$C$26,ABS(Daten!T299),IF(ABS(Daten!W302)=Bemessung!$C$26,ABS(Daten!W299),IF(ABS(Daten!Z302)=Bemessung!$C$26,ABS(Daten!Z299),IF(ABS(Daten!AC302)=Bemessung!$C$26,ABS(Daten!AC299),IF(ABS(Daten!AF302)=Bemessung!$C$26,ABS(Daten!AF299),IF(ABS(Daten!AI302)=Bemessung!$C$26,ABS(Daten!AI299),IF(ABS(Daten!AL302)=Bemessung!$C$26,ABS(Daten!AL299),IF(ABS(Daten!AO302)=Bemessung!$C$26,ABS(Daten!AO299),IF(ABS(Daten!AR302)=Bemessung!$C$26,ABS(Daten!AR299),IF(ABS(Daten!AU302)=Bemessung!$C$26,ABS(Daten!AU299),IF(ABS(Daten!AX302)=Bemessung!$C$26,ABS(Daten!AX299),IF(ABS(Daten!BA302)=Bemessung!$C$26,ABS(Daten!BA299),IF(ABS(Daten!BD302)=Bemessung!$C$26,ABS(Daten!BD299),IF(ABS(Daten!BG302)=Bemessung!$C$26,ABS(Daten!BG299),IF(ABS(Daten!BJ302)=Bemessung!$C$26,ABS(Daten!BJ299),IF(ABS(Daten!BM302)=Bemessung!$C$26,ABS(Daten!BM299),IF(ABS(Daten!BP302)=Bemessung!$C$26,ABS(Daten!BP299),IF(ABS(Daten!BS302)=Bemessung!$C$26,ABS(Daten!BS299),IF(ABS(Daten!BV302)=Bemessung!$C$26,ABS(Daten!BV299),IF(ABS(Daten!BY302)=Bemessung!$C$26,ABS(Daten!BY299),IF(ABS(Daten!CB302)=Bemessung!$C$26,ABS(Daten!CB299),""))))))))))))))))))))))))))</f>
        <v/>
      </c>
      <c r="C302" s="65" t="str">
        <f>IF(D302="","",IF(ABS(H302)=Bemessung!$C$26,1,IF(ABS(Daten!K302)=Bemessung!$C$26,2,IF(ABS(Daten!N302)=Bemessung!$C$26,3,IF(ABS(Daten!Q302)=Bemessung!$C$26,4,IF(ABS(Daten!T302)=Bemessung!$C$26,5,IF(ABS(Daten!W302)=Bemessung!$C$26,6,IF(ABS(Daten!Z302)=Bemessung!$C$26,7,IF(ABS(Daten!AC302)=Bemessung!$C$26,8,IF(ABS(Daten!AF302)=Bemessung!$C$26,9,IF(ABS(Daten!AI302)=Bemessung!$C$26,10,IF(ABS(Daten!AL302)=Bemessung!$C$26,11,IF(ABS(Daten!AO302)=Bemessung!$C$26,12,IF(ABS(Daten!AR302)=Bemessung!$C$26,13,IF(ABS(Daten!AU302)=Bemessung!$C$26,14,IF(ABS(Daten!AX302)=Bemessung!$C$26,15,IF(ABS(Daten!BA302)=Bemessung!$C$26,16,IF(ABS(Daten!BD302)=Bemessung!$C$26,17,IF(ABS(Daten!BG302)=Bemessung!$C$26,18,IF(ABS(Daten!BJ302)=Bemessung!$C$26,19,IF(ABS(Daten!BM302)=Bemessung!$C$26,20,IF(ABS(Daten!BP302)=Bemessung!$C$26,21,IF(ABS(Daten!BS302)=Bemessung!$C$26,22,IF(ABS(Daten!BV302)=Bemessung!$C$26,23,IF(ABS(Daten!BY302)=Bemessung!$C$26,24,IF(ABS(Daten!CB302)=Bemessung!$C$26,25,""))))))))))))))))))))))))))</f>
        <v/>
      </c>
      <c r="D302" s="58" t="str">
        <f>IF(OR(ABS(H302)=Bemessung!$C$26,ABS(K302)=Bemessung!$C$26,ABS(N302)=Bemessung!$C$26,ABS(Daten!Q302)=Bemessung!$C$26,ABS(Daten!T302)=Bemessung!$C$26,ABS(Daten!W302)=Bemessung!$C$26,ABS(Daten!Z302)=Bemessung!$C$26,ABS(Daten!AC302)=Bemessung!$C$26,ABS(Daten!AF302)=Bemessung!$C$26,ABS(Daten!AI302)=Bemessung!$C$26,ABS(Daten!AL302)=Bemessung!$C$26,ABS(Daten!AO302)=Bemessung!$C$26,ABS(Daten!AR302)=Bemessung!$C$26,ABS(Daten!AU302)=Bemessung!$C$26,ABS(Daten!AX302)=Bemessung!$C$26,ABS(Daten!BA302)=Bemessung!$C$26,ABS(Daten!BD302)=Bemessung!$C$26,ABS(Daten!BG302)=Bemessung!$C$26,ABS(Daten!BJ302)=Bemessung!$C$26,ABS(Daten!BM302)=Bemessung!$C$26,ABS(Daten!BP302)=Bemessung!$C$26,ABS(Daten!BS302)=Bemessung!$C$26,ABS(Daten!BV302)=Bemessung!$C$26,ABS(Daten!BY302)=Bemessung!$C$26,ABS(Daten!CB302)=Bemessung!$C$26),D295,"")</f>
        <v/>
      </c>
      <c r="E302" s="6"/>
      <c r="F302" s="57" t="s">
        <v>183</v>
      </c>
      <c r="G302" s="34"/>
      <c r="H302" s="19">
        <f>IF(H$82&gt;0,SQRT((H299+I298)^2+H300^2),-SQRT((H299+G298)^2+H300^2))</f>
        <v>0</v>
      </c>
      <c r="I302" s="26"/>
      <c r="J302" s="34"/>
      <c r="K302" s="19">
        <f>IF(K$82&gt;0,SQRT((K299+L298)^2+K300^2),-SQRT((K299+J298)^2+K300^2))</f>
        <v>0</v>
      </c>
      <c r="L302" s="26"/>
      <c r="M302" s="34"/>
      <c r="N302" s="19">
        <f>IF(N$82&gt;0,SQRT((N299+O298)^2+N300^2),-SQRT((N299+M298)^2+N300^2))</f>
        <v>0</v>
      </c>
      <c r="O302" s="26"/>
      <c r="P302" s="34"/>
      <c r="Q302" s="19">
        <f>IF(Q$82&gt;0,SQRT((Q299+R298)^2+Q300^2),-SQRT((Q299+P298)^2+Q300^2))</f>
        <v>0</v>
      </c>
      <c r="R302" s="26"/>
      <c r="S302" s="34"/>
      <c r="T302" s="19">
        <f>IF(T$82&gt;0,SQRT((T299+U298)^2+T300^2),-SQRT((T299+S298)^2+T300^2))</f>
        <v>0</v>
      </c>
      <c r="U302" s="26"/>
      <c r="V302" s="34"/>
      <c r="W302" s="19">
        <f>IF(W$82&gt;0,SQRT((W299+X298)^2+W300^2),-SQRT((W299+V298)^2+W300^2))</f>
        <v>0</v>
      </c>
      <c r="X302" s="26"/>
      <c r="Y302" s="34"/>
      <c r="Z302" s="19">
        <f>IF(Z$82&gt;0,SQRT((Z299+AA298)^2+Z300^2),-SQRT((Z299+Y298)^2+Z300^2))</f>
        <v>0</v>
      </c>
      <c r="AA302" s="26"/>
      <c r="AB302" s="34"/>
      <c r="AC302" s="19">
        <f>IF(AC$82&gt;0,SQRT((AC299+AD298)^2+AC300^2),-SQRT((AC299+AB298)^2+AC300^2))</f>
        <v>0</v>
      </c>
      <c r="AD302" s="26"/>
      <c r="AE302" s="34"/>
      <c r="AF302" s="19">
        <f>IF(AF$82&gt;0,SQRT((AF299+AG298)^2+AF300^2),-SQRT((AF299+AE298)^2+AF300^2))</f>
        <v>0</v>
      </c>
      <c r="AG302" s="26"/>
      <c r="AH302" s="34"/>
      <c r="AI302" s="19">
        <f>IF(AI$82&gt;0,SQRT((AI299+AJ298)^2+AI300^2),-SQRT((AI299+AH298)^2+AI300^2))</f>
        <v>0</v>
      </c>
      <c r="AJ302" s="26"/>
      <c r="AK302" s="34"/>
      <c r="AL302" s="19">
        <f>IF(AL$82&gt;0,SQRT((AL299+AM298)^2+AL300^2),-SQRT((AL299+AK298)^2+AL300^2))</f>
        <v>0</v>
      </c>
      <c r="AM302" s="26"/>
      <c r="AN302" s="34"/>
      <c r="AO302" s="19">
        <f>IF(AO$82&gt;0,SQRT((AO299+AP298)^2+AO300^2),-SQRT((AO299+AN298)^2+AO300^2))</f>
        <v>0</v>
      </c>
      <c r="AP302" s="26"/>
      <c r="AQ302" s="34"/>
      <c r="AR302" s="19">
        <f>IF(AR$82&gt;0,SQRT((AR299+AS298)^2+AR300^2),-SQRT((AR299+AQ298)^2+AR300^2))</f>
        <v>0</v>
      </c>
      <c r="AS302" s="26"/>
      <c r="AT302" s="34"/>
      <c r="AU302" s="19">
        <f>IF(AU$82&gt;0,SQRT((AU299+AV298)^2+AU300^2),-SQRT((AU299+AT298)^2+AU300^2))</f>
        <v>0</v>
      </c>
      <c r="AV302" s="26"/>
      <c r="AW302" s="34"/>
      <c r="AX302" s="19">
        <f>IF(AX$82&gt;0,SQRT((AX299+AY298)^2+AX300^2),-SQRT((AX299+AW298)^2+AX300^2))</f>
        <v>0</v>
      </c>
      <c r="AY302" s="26"/>
      <c r="AZ302" s="34"/>
      <c r="BA302" s="19">
        <f>IF(BA$82&gt;0,SQRT((BA299+BB298)^2+BA300^2),-SQRT((BA299+AZ298)^2+BA300^2))</f>
        <v>0</v>
      </c>
      <c r="BB302" s="26"/>
      <c r="BC302" s="34"/>
      <c r="BD302" s="19">
        <f>IF(BD$82&gt;0,SQRT((BD299+BE298)^2+BD300^2),-SQRT((BD299+BC298)^2+BD300^2))</f>
        <v>0</v>
      </c>
      <c r="BE302" s="26"/>
      <c r="BF302" s="34"/>
      <c r="BG302" s="19">
        <f>IF(BG$82&gt;0,SQRT((BG299+BH298)^2+BG300^2),-SQRT((BG299+BF298)^2+BG300^2))</f>
        <v>0</v>
      </c>
      <c r="BH302" s="26"/>
      <c r="BI302" s="34"/>
      <c r="BJ302" s="19">
        <f>IF(BJ$82&gt;0,SQRT((BJ299+BK298)^2+BJ300^2),-SQRT((BJ299+BI298)^2+BJ300^2))</f>
        <v>0</v>
      </c>
      <c r="BK302" s="26"/>
      <c r="BL302" s="34"/>
      <c r="BM302" s="19">
        <f>IF(BM$82&gt;0,SQRT((BM299+BN298)^2+BM300^2),-SQRT((BM299+BL298)^2+BM300^2))</f>
        <v>0</v>
      </c>
      <c r="BN302" s="26"/>
      <c r="BO302" s="34"/>
      <c r="BP302" s="19">
        <f>IF(BP$82&gt;0,SQRT((BP299+BQ298)^2+BP300^2),-SQRT((BP299+BO298)^2+BP300^2))</f>
        <v>0</v>
      </c>
      <c r="BQ302" s="26"/>
      <c r="BR302" s="34"/>
      <c r="BS302" s="19">
        <f>IF(BS$82&gt;0,SQRT((BS299+BT298)^2+BS300^2),-SQRT((BS299+BR298)^2+BS300^2))</f>
        <v>0</v>
      </c>
      <c r="BT302" s="26"/>
      <c r="BU302" s="34"/>
      <c r="BV302" s="19">
        <f>IF(BV$82&gt;0,SQRT((BV299+BW298)^2+BV300^2),-SQRT((BV299+BU298)^2+BV300^2))</f>
        <v>0</v>
      </c>
      <c r="BW302" s="26"/>
      <c r="BX302" s="34"/>
      <c r="BY302" s="19">
        <f>IF(BY$82&gt;0,SQRT((BY299+BZ298)^2+BY300^2),-SQRT((BY299+BX298)^2+BY300^2))</f>
        <v>0</v>
      </c>
      <c r="BZ302" s="26"/>
      <c r="CA302" s="34"/>
      <c r="CB302" s="19">
        <f>IF(CB$82&gt;0,SQRT((CB299+CC298)^2+CB300^2),-SQRT((CB299+CA298)^2+CB300^2))</f>
        <v>0</v>
      </c>
      <c r="CC302" s="26"/>
    </row>
    <row r="303" spans="1:81">
      <c r="A303" s="41" t="s">
        <v>227</v>
      </c>
      <c r="B303" s="6" t="str">
        <f>IF(D302="","",IF(ABS(H302)=Bemessung!$C$26,ABS(Daten!H298),IF(ABS(Daten!K302)=Bemessung!$C$26,ABS(Daten!K298),IF(ABS(Daten!N302)=Bemessung!$C$26,ABS(Daten!N298),IF(ABS(Daten!Q302)=Bemessung!$C$26,ABS(Daten!Q298),IF(ABS(Daten!T302)=Bemessung!$C$26,ABS(Daten!T298),IF(ABS(Daten!W302)=Bemessung!$C$26,ABS(Daten!W298),IF(ABS(Daten!Z302)=Bemessung!$C$26,ABS(Daten!Z298),IF(ABS(Daten!AC302)=Bemessung!$C$26,ABS(Daten!AC298),IF(ABS(Daten!AF302)=Bemessung!$C$26,ABS(Daten!AF298),IF(ABS(Daten!AI302)=Bemessung!$C$26,ABS(Daten!AI298),IF(ABS(Daten!AL302)=Bemessung!$C$26,ABS(Daten!AL298),IF(ABS(Daten!AO302)=Bemessung!$C$26,ABS(Daten!AO298),IF(ABS(Daten!AR302)=Bemessung!$C$26,ABS(Daten!AR298),IF(ABS(Daten!AU302)=Bemessung!$C$26,ABS(Daten!AU298),IF(ABS(Daten!AX302)=Bemessung!$C$26,ABS(Daten!AX298),IF(ABS(Daten!BA302)=Bemessung!$C$26,ABS(Daten!BA298),IF(ABS(Daten!BD302)=Bemessung!$C$26,ABS(Daten!BD298),IF(ABS(Daten!BG302)=Bemessung!$C$26,ABS(Daten!BG298),IF(ABS(Daten!BJ302)=Bemessung!$C$26,ABS(Daten!BJ298),IF(ABS(Daten!BM302)=Bemessung!$C$26,ABS(Daten!BM298),IF(ABS(Daten!BP302)=Bemessung!$C$26,ABS(Daten!BP298),IF(ABS(Daten!BS302)=Bemessung!$C$26,ABS(Daten!BS298),IF(ABS(Daten!BV302)=Bemessung!$C$26,ABS(Daten!BV298),IF(ABS(Daten!BY302)=Bemessung!$C$26,ABS(Daten!BY298),IF(ABS(Daten!CB302)=Bemessung!$C$26,ABS(Daten!CB298),""))))))))))))))))))))))))))</f>
        <v/>
      </c>
      <c r="C303" s="28"/>
      <c r="E303" s="3"/>
      <c r="F303" s="58" t="s">
        <v>102</v>
      </c>
      <c r="G303" s="59"/>
      <c r="H303" s="60">
        <f>IF(H$82&gt;0,MAX(H301:H302),MIN(H301:H302))</f>
        <v>0</v>
      </c>
      <c r="I303" s="61"/>
      <c r="J303" s="59"/>
      <c r="K303" s="60">
        <f>IF(K$82&gt;0,MAX(K301:K302),MIN(K301:K302))</f>
        <v>0</v>
      </c>
      <c r="L303" s="61"/>
      <c r="M303" s="59"/>
      <c r="N303" s="60">
        <f>IF(N$82&gt;0,MAX(N301:N302),MIN(N301:N302))</f>
        <v>0</v>
      </c>
      <c r="O303" s="61"/>
      <c r="P303" s="59"/>
      <c r="Q303" s="60">
        <f>IF(Q$82&gt;0,MAX(Q301:Q302),MIN(Q301:Q302))</f>
        <v>0</v>
      </c>
      <c r="R303" s="61"/>
      <c r="S303" s="59"/>
      <c r="T303" s="60">
        <f>IF(T$82&gt;0,MAX(T301:T302),MIN(T301:T302))</f>
        <v>0</v>
      </c>
      <c r="U303" s="61"/>
      <c r="V303" s="59"/>
      <c r="W303" s="60">
        <f>IF(W$82&gt;0,MAX(W301:W302),MIN(W301:W302))</f>
        <v>0</v>
      </c>
      <c r="X303" s="61"/>
      <c r="Y303" s="59"/>
      <c r="Z303" s="60">
        <f>IF(Z$82&gt;0,MAX(Z301:Z302),MIN(Z301:Z302))</f>
        <v>0</v>
      </c>
      <c r="AA303" s="61"/>
      <c r="AB303" s="59"/>
      <c r="AC303" s="60">
        <f>IF(AC$82&gt;0,MAX(AC301:AC302),MIN(AC301:AC302))</f>
        <v>0</v>
      </c>
      <c r="AD303" s="61"/>
      <c r="AE303" s="59"/>
      <c r="AF303" s="60">
        <f>IF(AF$82&gt;0,MAX(AF301:AF302),MIN(AF301:AF302))</f>
        <v>0</v>
      </c>
      <c r="AG303" s="61"/>
      <c r="AH303" s="59"/>
      <c r="AI303" s="60">
        <f>IF(AI$82&gt;0,MAX(AI301:AI302),MIN(AI301:AI302))</f>
        <v>0</v>
      </c>
      <c r="AJ303" s="61"/>
      <c r="AK303" s="59"/>
      <c r="AL303" s="60">
        <f>IF(AL$82&gt;0,MAX(AL301:AL302),MIN(AL301:AL302))</f>
        <v>0</v>
      </c>
      <c r="AM303" s="61"/>
      <c r="AN303" s="59"/>
      <c r="AO303" s="60">
        <f>IF(AO$82&gt;0,MAX(AO301:AO302),MIN(AO301:AO302))</f>
        <v>0</v>
      </c>
      <c r="AP303" s="61"/>
      <c r="AQ303" s="59"/>
      <c r="AR303" s="60">
        <f>IF(AR$82&gt;0,MAX(AR301:AR302),MIN(AR301:AR302))</f>
        <v>0</v>
      </c>
      <c r="AS303" s="61"/>
      <c r="AT303" s="59"/>
      <c r="AU303" s="60">
        <f>IF(AU$82&gt;0,MAX(AU301:AU302),MIN(AU301:AU302))</f>
        <v>0</v>
      </c>
      <c r="AV303" s="61"/>
      <c r="AW303" s="59"/>
      <c r="AX303" s="60">
        <f>IF(AX$82&gt;0,MAX(AX301:AX302),MIN(AX301:AX302))</f>
        <v>0</v>
      </c>
      <c r="AY303" s="61"/>
      <c r="AZ303" s="59"/>
      <c r="BA303" s="60">
        <f>IF(BA$82&gt;0,MAX(BA301:BA302),MIN(BA301:BA302))</f>
        <v>0</v>
      </c>
      <c r="BB303" s="61"/>
      <c r="BC303" s="59"/>
      <c r="BD303" s="60">
        <f>IF(BD$82&gt;0,MAX(BD301:BD302),MIN(BD301:BD302))</f>
        <v>0</v>
      </c>
      <c r="BE303" s="61"/>
      <c r="BF303" s="59"/>
      <c r="BG303" s="60">
        <f>IF(BG$82&gt;0,MAX(BG301:BG302),MIN(BG301:BG302))</f>
        <v>0</v>
      </c>
      <c r="BH303" s="61"/>
      <c r="BI303" s="59"/>
      <c r="BJ303" s="60">
        <f>IF(BJ$82&gt;0,MAX(BJ301:BJ302),MIN(BJ301:BJ302))</f>
        <v>0</v>
      </c>
      <c r="BK303" s="61"/>
      <c r="BL303" s="59"/>
      <c r="BM303" s="60">
        <f>IF(BM$82&gt;0,MAX(BM301:BM302),MIN(BM301:BM302))</f>
        <v>0</v>
      </c>
      <c r="BN303" s="61"/>
      <c r="BO303" s="59"/>
      <c r="BP303" s="60">
        <f>IF(BP$82&gt;0,MAX(BP301:BP302),MIN(BP301:BP302))</f>
        <v>0</v>
      </c>
      <c r="BQ303" s="61"/>
      <c r="BR303" s="59"/>
      <c r="BS303" s="60">
        <f>IF(BS$82&gt;0,MAX(BS301:BS302),MIN(BS301:BS302))</f>
        <v>0</v>
      </c>
      <c r="BT303" s="61"/>
      <c r="BU303" s="59"/>
      <c r="BV303" s="60">
        <f>IF(BV$82&gt;0,MAX(BV301:BV302),MIN(BV301:BV302))</f>
        <v>0</v>
      </c>
      <c r="BW303" s="61"/>
      <c r="BX303" s="59"/>
      <c r="BY303" s="60">
        <f>IF(BY$82&gt;0,MAX(BY301:BY302),MIN(BY301:BY302))</f>
        <v>0</v>
      </c>
      <c r="BZ303" s="61"/>
      <c r="CA303" s="59"/>
      <c r="CB303" s="60">
        <f>IF(CB$82&gt;0,MAX(CB301:CB302),MIN(CB301:CB302))</f>
        <v>0</v>
      </c>
      <c r="CC303" s="61"/>
    </row>
    <row r="304" spans="1:81">
      <c r="A304" s="34" t="s">
        <v>228</v>
      </c>
      <c r="B304" s="19" t="str">
        <f>IF(D302="","",IF(ABS(H302)=Bemessung!$C$26,ABS(Daten!H300),IF(ABS(Daten!K302)=Bemessung!$C$26,ABS(Daten!K300),IF(ABS(Daten!N302)=Bemessung!$C$26,ABS(Daten!N300),IF(ABS(Daten!Q302)=Bemessung!$C$26,ABS(Daten!Q300),IF(ABS(Daten!T302)=Bemessung!$C$26,ABS(Daten!T300),IF(ABS(Daten!W302)=Bemessung!$C$26,ABS(Daten!W300),IF(ABS(Daten!Z302)=Bemessung!$C$26,ABS(Daten!Z300),IF(ABS(Daten!AC302)=Bemessung!$C$26,ABS(Daten!AC300),IF(ABS(Daten!AF302)=Bemessung!$C$26,ABS(Daten!AF300),IF(ABS(Daten!AI302)=Bemessung!$C$26,ABS(Daten!AI300),IF(ABS(Daten!AL302)=Bemessung!$C$26,ABS(Daten!AL300),IF(ABS(Daten!AO302)=Bemessung!$C$26,ABS(Daten!AO300),IF(ABS(Daten!AR302)=Bemessung!$C$26,ABS(Daten!AR300),IF(ABS(Daten!AU302)=Bemessung!$C$26,ABS(Daten!AU300),IF(ABS(Daten!AX302)=Bemessung!$C$26,ABS(Daten!AX300),IF(ABS(Daten!BA302)=Bemessung!$C$26,ABS(Daten!BA300),IF(ABS(Daten!BD302)=Bemessung!$C$26,ABS(Daten!BD300),IF(ABS(Daten!BG302)=Bemessung!$C$26,ABS(Daten!BG300),IF(ABS(Daten!BJ302)=Bemessung!$C$26,ABS(Daten!BJ300),IF(ABS(Daten!BM302)=Bemessung!$C$26,ABS(Daten!BM300),IF(ABS(Daten!BP302)=Bemessung!$C$26,ABS(Daten!BP300),IF(ABS(Daten!BS302)=Bemessung!$C$26,ABS(Daten!BS300),IF(ABS(Daten!BV302)=Bemessung!$C$26,ABS(Daten!BV300),IF(ABS(Daten!BY302)=Bemessung!$C$26,ABS(Daten!BY300),IF(ABS(Daten!CB302)=Bemessung!$C$26,ABS(Daten!CB300),""))))))))))))))))))))))))))</f>
        <v/>
      </c>
      <c r="C304" s="53"/>
      <c r="E304" s="3"/>
      <c r="F304" s="3"/>
      <c r="G304" s="3"/>
      <c r="H304" s="3"/>
      <c r="I304" s="3"/>
      <c r="J304" s="3"/>
      <c r="K304" s="3"/>
      <c r="L304" s="3"/>
      <c r="M304" s="3"/>
      <c r="P304" s="3"/>
      <c r="AP304" s="3"/>
      <c r="AQ304" s="3"/>
      <c r="AR304" s="3"/>
      <c r="AS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</row>
    <row r="305" spans="1:81">
      <c r="E305" s="3"/>
      <c r="F305" s="3" t="s">
        <v>99</v>
      </c>
      <c r="G305" s="3"/>
      <c r="H305" s="6">
        <f>IF($E307=0,0,IF(H$80=0,0,H295))</f>
        <v>0</v>
      </c>
      <c r="I305" s="97">
        <f>IF(H$80=0,0,IF(OR($E307&gt;H_T-LBh_o,$E307&lt;=LBH_u),0,Daten!H305))</f>
        <v>0</v>
      </c>
      <c r="J305" s="3"/>
      <c r="K305" s="6">
        <f>IF($E307=0,0,IF(K$80=0,0,K295))</f>
        <v>0</v>
      </c>
      <c r="L305" s="97">
        <f>IF(K$80=0,0,IF(OR($E307&gt;H_T-LBh_o,$E307&lt;=LBH_u),0,Daten!K305))</f>
        <v>0</v>
      </c>
      <c r="M305" s="3"/>
      <c r="N305" s="6">
        <f>IF($E307=0,0,IF(N$80=0,0,N295))</f>
        <v>0</v>
      </c>
      <c r="O305" s="97">
        <f>IF(N$80=0,0,IF(OR($E307&gt;H_T-LBh_o,$E307&lt;=LBH_u),0,Daten!N305))</f>
        <v>0</v>
      </c>
      <c r="P305" s="3"/>
      <c r="Q305" s="6">
        <f>IF($E307=0,0,IF(Q$80=0,0,Q295))</f>
        <v>0</v>
      </c>
      <c r="R305" s="97">
        <f>IF(Q$80=0,0,IF(OR($E307&gt;H_T-LBh_o,$E307&lt;=LBH_u),0,Daten!Q305))</f>
        <v>0</v>
      </c>
      <c r="T305" s="6">
        <f>IF($E307=0,0,IF(T$80=0,0,T295))</f>
        <v>0</v>
      </c>
      <c r="U305" s="97">
        <f>IF(T$80=0,0,IF(OR($E307&gt;H_T-LBh_o,$E307&lt;=LBH_u),0,Daten!T305))</f>
        <v>0</v>
      </c>
      <c r="W305" s="6">
        <f>IF($E307=0,0,IF(W$80=0,0,W295))</f>
        <v>0</v>
      </c>
      <c r="X305" s="97">
        <f>IF(W$80=0,0,IF(OR($E307&gt;H_T-LBh_o,$E307&lt;=LBH_u),0,Daten!W305))</f>
        <v>0</v>
      </c>
      <c r="Z305" s="6">
        <f>IF($E307=0,0,IF(Z$80=0,0,Z295))</f>
        <v>0</v>
      </c>
      <c r="AA305" s="97">
        <f>IF(Z$80=0,0,IF(OR($E307&gt;H_T-LBh_o,$E307&lt;=LBH_u),0,Daten!Z305))</f>
        <v>0</v>
      </c>
      <c r="AC305" s="6">
        <f>IF($E307=0,0,IF(AC$80=0,0,AC295))</f>
        <v>0</v>
      </c>
      <c r="AD305" s="97">
        <f>IF(AC$80=0,0,IF(OR($E307&gt;H_T-LBh_o,$E307&lt;=LBH_u),0,Daten!AC305))</f>
        <v>0</v>
      </c>
      <c r="AF305" s="6">
        <f>IF($E307=0,0,IF(AF$80=0,0,AF295))</f>
        <v>0</v>
      </c>
      <c r="AG305" s="97">
        <f>IF(AF$80=0,0,IF(OR($E307&gt;H_T-LBh_o,$E307&lt;=LBH_u),0,Daten!AF305))</f>
        <v>0</v>
      </c>
      <c r="AI305" s="6">
        <f>IF($E307=0,0,IF(AI$80=0,0,AI295))</f>
        <v>0</v>
      </c>
      <c r="AJ305" s="97">
        <f>IF(AI$80=0,0,IF(OR($E307&gt;H_T-LBh_o,$E307&lt;=LBH_u),0,Daten!AI305))</f>
        <v>0</v>
      </c>
      <c r="AL305" s="6">
        <f>IF($E307=0,0,IF(AL$80=0,0,AL295))</f>
        <v>0</v>
      </c>
      <c r="AM305" s="97">
        <f>IF(AL$80=0,0,IF(OR($E307&gt;H_T-LBh_o,$E307&lt;=LBH_u),0,Daten!AL305))</f>
        <v>0</v>
      </c>
      <c r="AO305" s="6">
        <f>IF($E307=0,0,IF(AO$80=0,0,AO295))</f>
        <v>0</v>
      </c>
      <c r="AP305" s="97">
        <f>IF(AO$80=0,0,IF(OR($E307&gt;H_T-LBh_o,$E307&lt;=LBH_u),0,Daten!AO305))</f>
        <v>0</v>
      </c>
      <c r="AQ305" s="3"/>
      <c r="AR305" s="6">
        <f>IF($E307=0,0,IF(AR$80=0,0,AR295))</f>
        <v>0</v>
      </c>
      <c r="AS305" s="97">
        <f>IF(AR$80=0,0,IF(OR($E307&gt;H_T-LBh_o,$E307&lt;=LBH_u),0,Daten!AR305))</f>
        <v>0</v>
      </c>
      <c r="AU305" s="6">
        <f>IF($E307=0,0,IF(AU$80=0,0,AU295))</f>
        <v>0</v>
      </c>
      <c r="AV305" s="97">
        <f>IF(AU$80=0,0,IF(OR($E307&gt;H_T-LBh_o,$E307&lt;=LBH_u),0,Daten!AU305))</f>
        <v>0</v>
      </c>
      <c r="AW305" s="3"/>
      <c r="AX305" s="6">
        <f>IF($E307=0,0,IF(AX$80=0,0,AX295))</f>
        <v>0</v>
      </c>
      <c r="AY305" s="97">
        <f>IF(AX$80=0,0,IF(OR($E307&gt;H_T-LBh_o,$E307&lt;=LBH_u),0,Daten!AX305))</f>
        <v>0</v>
      </c>
      <c r="AZ305" s="3"/>
      <c r="BA305" s="6">
        <f>IF($E307=0,0,IF(BA$80=0,0,BA295))</f>
        <v>0</v>
      </c>
      <c r="BB305" s="97">
        <f>IF(BA$80=0,0,IF(OR($E307&gt;H_T-LBh_o,$E307&lt;=LBH_u),0,Daten!BA305))</f>
        <v>0</v>
      </c>
      <c r="BC305" s="3"/>
      <c r="BD305" s="6">
        <f>IF($E307=0,0,IF(BD$80=0,0,BD295))</f>
        <v>0</v>
      </c>
      <c r="BE305" s="97">
        <f>IF(BD$80=0,0,IF(OR($E307&gt;H_T-LBh_o,$E307&lt;=LBH_u),0,Daten!BD305))</f>
        <v>0</v>
      </c>
      <c r="BF305" s="3"/>
      <c r="BG305" s="6">
        <f>IF($E307=0,0,IF(BG$80=0,0,BG295))</f>
        <v>0</v>
      </c>
      <c r="BH305" s="97">
        <f>IF(BG$80=0,0,IF(OR($E307&gt;H_T-LBh_o,$E307&lt;=LBH_u),0,Daten!BG305))</f>
        <v>0</v>
      </c>
      <c r="BI305" s="3"/>
      <c r="BJ305" s="6">
        <f>IF($E307=0,0,IF(BJ$80=0,0,BJ295))</f>
        <v>0</v>
      </c>
      <c r="BK305" s="97">
        <f>IF(BJ$80=0,0,IF(OR($E307&gt;H_T-LBh_o,$E307&lt;=LBH_u),0,Daten!BJ305))</f>
        <v>0</v>
      </c>
      <c r="BL305" s="3"/>
      <c r="BM305" s="6">
        <f>IF($E307=0,0,IF(BM$80=0,0,BM295))</f>
        <v>0</v>
      </c>
      <c r="BN305" s="97">
        <f>IF(BM$80=0,0,IF(OR($E307&gt;H_T-LBh_o,$E307&lt;=LBH_u),0,Daten!BM305))</f>
        <v>0</v>
      </c>
      <c r="BO305" s="3"/>
      <c r="BP305" s="6">
        <f>IF($E307=0,0,IF(BP$80=0,0,BP295))</f>
        <v>0</v>
      </c>
      <c r="BQ305" s="97">
        <f>IF(BP$80=0,0,IF(OR($E307&gt;H_T-LBh_o,$E307&lt;=LBH_u),0,Daten!BP305))</f>
        <v>0</v>
      </c>
      <c r="BR305" s="3"/>
      <c r="BS305" s="6">
        <f>IF($E307=0,0,IF(BS$80=0,0,BS295))</f>
        <v>0</v>
      </c>
      <c r="BT305" s="97">
        <f>IF(BS$80=0,0,IF(OR($E307&gt;H_T-LBh_o,$E307&lt;=LBH_u),0,Daten!BS305))</f>
        <v>0</v>
      </c>
      <c r="BU305" s="3"/>
      <c r="BV305" s="6">
        <f>IF($E307=0,0,IF(BV$80=0,0,BV295))</f>
        <v>0</v>
      </c>
      <c r="BW305" s="97">
        <f>IF(BV$80=0,0,IF(OR($E307&gt;H_T-LBh_o,$E307&lt;=LBH_u),0,Daten!BV305))</f>
        <v>0</v>
      </c>
      <c r="BX305" s="3"/>
      <c r="BY305" s="6">
        <f>IF($E307=0,0,IF(BY$80=0,0,BY295))</f>
        <v>0</v>
      </c>
      <c r="BZ305" s="97">
        <f>IF(BY$80=0,0,IF(OR($E307&gt;H_T-LBh_o,$E307&lt;=LBH_u),0,Daten!BY305))</f>
        <v>0</v>
      </c>
      <c r="CA305" s="3"/>
      <c r="CB305" s="6">
        <f>IF($E307=0,0,IF(CB$80=0,0,CB295))</f>
        <v>0</v>
      </c>
      <c r="CC305" s="97">
        <f>IF(CB$80=0,0,IF(OR($E307&gt;H_T-LBh_o,$E307&lt;=LBH_u),0,Daten!CB305))</f>
        <v>0</v>
      </c>
    </row>
    <row r="306" spans="1:81">
      <c r="A306" s="46" t="str">
        <f>IF(D312=D306,H307,IF(D313=D306,H310,""))</f>
        <v/>
      </c>
      <c r="B306" s="92" t="str">
        <f>IF(AND(D312="",D313=""),"",D306)</f>
        <v/>
      </c>
      <c r="C306" s="92" t="str">
        <f>IF(AND(D312="",D313=""),"",IF(D312=D306,"oben","unten"))</f>
        <v/>
      </c>
      <c r="D306" s="3">
        <v>21</v>
      </c>
      <c r="F306" s="3" t="s">
        <v>100</v>
      </c>
      <c r="G306" s="3"/>
      <c r="H306" s="6">
        <f>IF(H$80=0,0,H305-qd*($E307-$E309)/H_T)</f>
        <v>0</v>
      </c>
      <c r="I306" s="97">
        <f>IF(H$80=0,0,IF(OR($E309&gt;=H_T-LBh_o,$E309&lt;LBH_u),0,Daten!H306))</f>
        <v>0</v>
      </c>
      <c r="J306" s="3"/>
      <c r="K306" s="6">
        <f>IF(K$80=0,0,K305-qd*($E307-$E309)/H_T)</f>
        <v>0</v>
      </c>
      <c r="L306" s="97">
        <f>IF(K$80=0,0,IF(OR($E309&gt;=H_T-LBh_o,$E309&lt;LBH_u),0,Daten!K306))</f>
        <v>0</v>
      </c>
      <c r="M306" s="3"/>
      <c r="N306" s="6">
        <f>IF(N$80=0,0,N305-qd*($E307-$E309)/H_T)</f>
        <v>0</v>
      </c>
      <c r="O306" s="97">
        <f>IF(N$80=0,0,IF(OR($E309&gt;=H_T-LBh_o,$E309&lt;LBH_u),0,Daten!N306))</f>
        <v>0</v>
      </c>
      <c r="P306" s="3"/>
      <c r="Q306" s="6">
        <f>IF(Q$80=0,0,Q305-qd*($E307-$E309)/H_T)</f>
        <v>0</v>
      </c>
      <c r="R306" s="97">
        <f>IF(Q$80=0,0,IF(OR($E309&gt;=H_T-LBh_o,$E309&lt;LBH_u),0,Daten!Q306))</f>
        <v>0</v>
      </c>
      <c r="T306" s="6">
        <f>IF(T$80=0,0,T305-qd*($E307-$E309)/H_T)</f>
        <v>0</v>
      </c>
      <c r="U306" s="97">
        <f>IF(T$80=0,0,IF(OR($E309&gt;=H_T-LBh_o,$E309&lt;LBH_u),0,Daten!T306))</f>
        <v>0</v>
      </c>
      <c r="W306" s="6">
        <f>IF(W$80=0,0,W305-qd*($E307-$E309)/H_T)</f>
        <v>0</v>
      </c>
      <c r="X306" s="97">
        <f>IF(W$80=0,0,IF(OR($E309&gt;=H_T-LBh_o,$E309&lt;LBH_u),0,Daten!W306))</f>
        <v>0</v>
      </c>
      <c r="Z306" s="6">
        <f>IF(Z$80=0,0,Z305-qd*($E307-$E309)/H_T)</f>
        <v>0</v>
      </c>
      <c r="AA306" s="97">
        <f>IF(Z$80=0,0,IF(OR($E309&gt;=H_T-LBh_o,$E309&lt;LBH_u),0,Daten!Z306))</f>
        <v>0</v>
      </c>
      <c r="AC306" s="6">
        <f>IF(AC$80=0,0,AC305-qd*($E307-$E309)/H_T)</f>
        <v>0</v>
      </c>
      <c r="AD306" s="97">
        <f>IF(AC$80=0,0,IF(OR($E309&gt;=H_T-LBh_o,$E309&lt;LBH_u),0,Daten!AC306))</f>
        <v>0</v>
      </c>
      <c r="AF306" s="6">
        <f>IF(AF$80=0,0,AF305-qd*($E307-$E309)/H_T)</f>
        <v>0</v>
      </c>
      <c r="AG306" s="97">
        <f>IF(AF$80=0,0,IF(OR($E309&gt;=H_T-LBh_o,$E309&lt;LBH_u),0,Daten!AF306))</f>
        <v>0</v>
      </c>
      <c r="AI306" s="6">
        <f>IF(AI$80=0,0,AI305-qd*($E307-$E309)/H_T)</f>
        <v>0</v>
      </c>
      <c r="AJ306" s="97">
        <f>IF(AI$80=0,0,IF(OR($E309&gt;=H_T-LBh_o,$E309&lt;LBH_u),0,Daten!AI306))</f>
        <v>0</v>
      </c>
      <c r="AL306" s="6">
        <f>IF(AL$80=0,0,AL305-qd*($E307-$E309)/H_T)</f>
        <v>0</v>
      </c>
      <c r="AM306" s="97">
        <f>IF(AL$80=0,0,IF(OR($E309&gt;=H_T-LBh_o,$E309&lt;LBH_u),0,Daten!AL306))</f>
        <v>0</v>
      </c>
      <c r="AO306" s="6">
        <f>IF(AO$80=0,0,AO305-qd*($E307-$E309)/H_T)</f>
        <v>0</v>
      </c>
      <c r="AP306" s="97">
        <f>IF(AO$80=0,0,IF(OR($E309&gt;=H_T-LBh_o,$E309&lt;LBH_u),0,Daten!AO306))</f>
        <v>0</v>
      </c>
      <c r="AQ306" s="3"/>
      <c r="AR306" s="6">
        <f>IF(AR$80=0,0,AR305-qd*($E307-$E309)/H_T)</f>
        <v>0</v>
      </c>
      <c r="AS306" s="97">
        <f>IF(AR$80=0,0,IF(OR($E309&gt;=H_T-LBh_o,$E309&lt;LBH_u),0,Daten!AR306))</f>
        <v>0</v>
      </c>
      <c r="AU306" s="6">
        <f>IF(AU$80=0,0,AU305-qd*($E307-$E309)/H_T)</f>
        <v>0</v>
      </c>
      <c r="AV306" s="97">
        <f>IF(AU$80=0,0,IF(OR($E309&gt;=H_T-LBh_o,$E309&lt;LBH_u),0,Daten!AU306))</f>
        <v>0</v>
      </c>
      <c r="AW306" s="3"/>
      <c r="AX306" s="6">
        <f>IF(AX$80=0,0,AX305-qd*($E307-$E309)/H_T)</f>
        <v>0</v>
      </c>
      <c r="AY306" s="97">
        <f>IF(AX$80=0,0,IF(OR($E309&gt;=H_T-LBh_o,$E309&lt;LBH_u),0,Daten!AX306))</f>
        <v>0</v>
      </c>
      <c r="AZ306" s="3"/>
      <c r="BA306" s="6">
        <f>IF(BA$80=0,0,BA305-qd*($E307-$E309)/H_T)</f>
        <v>0</v>
      </c>
      <c r="BB306" s="97">
        <f>IF(BA$80=0,0,IF(OR($E309&gt;=H_T-LBh_o,$E309&lt;LBH_u),0,Daten!BA306))</f>
        <v>0</v>
      </c>
      <c r="BC306" s="3"/>
      <c r="BD306" s="6">
        <f>IF(BD$80=0,0,BD305-qd*($E307-$E309)/H_T)</f>
        <v>0</v>
      </c>
      <c r="BE306" s="97">
        <f>IF(BD$80=0,0,IF(OR($E309&gt;=H_T-LBh_o,$E309&lt;LBH_u),0,Daten!BD306))</f>
        <v>0</v>
      </c>
      <c r="BF306" s="3"/>
      <c r="BG306" s="6">
        <f>IF(BG$80=0,0,BG305-qd*($E307-$E309)/H_T)</f>
        <v>0</v>
      </c>
      <c r="BH306" s="97">
        <f>IF(BG$80=0,0,IF(OR($E309&gt;=H_T-LBh_o,$E309&lt;LBH_u),0,Daten!BG306))</f>
        <v>0</v>
      </c>
      <c r="BI306" s="3"/>
      <c r="BJ306" s="6">
        <f>IF(BJ$80=0,0,BJ305-qd*($E307-$E309)/H_T)</f>
        <v>0</v>
      </c>
      <c r="BK306" s="97">
        <f>IF(BJ$80=0,0,IF(OR($E309&gt;=H_T-LBh_o,$E309&lt;LBH_u),0,Daten!BJ306))</f>
        <v>0</v>
      </c>
      <c r="BL306" s="3"/>
      <c r="BM306" s="6">
        <f>IF(BM$80=0,0,BM305-qd*($E307-$E309)/H_T)</f>
        <v>0</v>
      </c>
      <c r="BN306" s="97">
        <f>IF(BM$80=0,0,IF(OR($E309&gt;=H_T-LBh_o,$E309&lt;LBH_u),0,Daten!BM306))</f>
        <v>0</v>
      </c>
      <c r="BO306" s="3"/>
      <c r="BP306" s="6">
        <f>IF(BP$80=0,0,BP305-qd*($E307-$E309)/H_T)</f>
        <v>0</v>
      </c>
      <c r="BQ306" s="97">
        <f>IF(BP$80=0,0,IF(OR($E309&gt;=H_T-LBh_o,$E309&lt;LBH_u),0,Daten!BP306))</f>
        <v>0</v>
      </c>
      <c r="BR306" s="3"/>
      <c r="BS306" s="6">
        <f>IF(BS$80=0,0,BS305-qd*($E307-$E309)/H_T)</f>
        <v>0</v>
      </c>
      <c r="BT306" s="97">
        <f>IF(BS$80=0,0,IF(OR($E309&gt;=H_T-LBh_o,$E309&lt;LBH_u),0,Daten!BS306))</f>
        <v>0</v>
      </c>
      <c r="BU306" s="3"/>
      <c r="BV306" s="6">
        <f>IF(BV$80=0,0,BV305-qd*($E307-$E309)/H_T)</f>
        <v>0</v>
      </c>
      <c r="BW306" s="97">
        <f>IF(BV$80=0,0,IF(OR($E309&gt;=H_T-LBh_o,$E309&lt;LBH_u),0,Daten!BV306))</f>
        <v>0</v>
      </c>
      <c r="BX306" s="3"/>
      <c r="BY306" s="6">
        <f>IF(BY$80=0,0,BY305-qd*($E307-$E309)/H_T)</f>
        <v>0</v>
      </c>
      <c r="BZ306" s="97">
        <f>IF(BY$80=0,0,IF(OR($E309&gt;=H_T-LBh_o,$E309&lt;LBH_u),0,Daten!BY306))</f>
        <v>0</v>
      </c>
      <c r="CA306" s="3"/>
      <c r="CB306" s="6">
        <f>IF(CB$80=0,0,CB305-qd*($E307-$E309)/H_T)</f>
        <v>0</v>
      </c>
      <c r="CC306" s="97">
        <f>IF(CB$80=0,0,IF(OR($E309&gt;=H_T-LBh_o,$E309&lt;LBH_u),0,Daten!CB306))</f>
        <v>0</v>
      </c>
    </row>
    <row r="307" spans="1:81">
      <c r="D307" s="3" t="s">
        <v>104</v>
      </c>
      <c r="E307" s="6">
        <f t="shared" ref="E307" si="128">E298</f>
        <v>0</v>
      </c>
      <c r="F307" s="54" t="s">
        <v>178</v>
      </c>
      <c r="G307" s="38"/>
      <c r="H307" s="98">
        <f>IF(Bh="nein",ABS(H305),ABS(I305))</f>
        <v>0</v>
      </c>
      <c r="I307" s="9"/>
      <c r="J307" s="38"/>
      <c r="K307" s="98">
        <f>IF(Bh="nein",ABS(K305),ABS(L305))</f>
        <v>0</v>
      </c>
      <c r="L307" s="9"/>
      <c r="M307" s="38"/>
      <c r="N307" s="98">
        <f>IF(Bh="nein",ABS(N305),ABS(O305))</f>
        <v>0</v>
      </c>
      <c r="O307" s="9"/>
      <c r="P307" s="38"/>
      <c r="Q307" s="98">
        <f>IF(Bh="nein",ABS(Q305),ABS(R305))</f>
        <v>0</v>
      </c>
      <c r="R307" s="9"/>
      <c r="S307" s="38"/>
      <c r="T307" s="98">
        <f>IF(Bh="nein",ABS(T305),ABS(U305))</f>
        <v>0</v>
      </c>
      <c r="U307" s="9"/>
      <c r="V307" s="38"/>
      <c r="W307" s="98">
        <f>IF(Bh="nein",ABS(W305),ABS(X305))</f>
        <v>0</v>
      </c>
      <c r="X307" s="9"/>
      <c r="Y307" s="38"/>
      <c r="Z307" s="98">
        <f>IF(Bh="nein",ABS(Z305),ABS(AA305))</f>
        <v>0</v>
      </c>
      <c r="AA307" s="9"/>
      <c r="AB307" s="38"/>
      <c r="AC307" s="98">
        <f>IF(Bh="nein",ABS(AC305),ABS(AD305))</f>
        <v>0</v>
      </c>
      <c r="AD307" s="9"/>
      <c r="AE307" s="38"/>
      <c r="AF307" s="98">
        <f>IF(Bh="nein",ABS(AF305),ABS(AG305))</f>
        <v>0</v>
      </c>
      <c r="AG307" s="9"/>
      <c r="AH307" s="38"/>
      <c r="AI307" s="98">
        <f>IF(Bh="nein",ABS(AI305),ABS(AJ305))</f>
        <v>0</v>
      </c>
      <c r="AJ307" s="9"/>
      <c r="AK307" s="38"/>
      <c r="AL307" s="98">
        <f>IF(Bh="nein",ABS(AL305),ABS(AM305))</f>
        <v>0</v>
      </c>
      <c r="AM307" s="9"/>
      <c r="AN307" s="38"/>
      <c r="AO307" s="98">
        <f>IF(Bh="nein",ABS(AO305),ABS(AP305))</f>
        <v>0</v>
      </c>
      <c r="AP307" s="9"/>
      <c r="AQ307" s="38"/>
      <c r="AR307" s="98">
        <f>IF(Bh="nein",ABS(AR305),ABS(AS305))</f>
        <v>0</v>
      </c>
      <c r="AS307" s="9"/>
      <c r="AT307" s="38"/>
      <c r="AU307" s="98">
        <f>IF(Bh="nein",ABS(AU305),ABS(AV305))</f>
        <v>0</v>
      </c>
      <c r="AV307" s="9"/>
      <c r="AW307" s="38"/>
      <c r="AX307" s="98">
        <f>IF(Bh="nein",ABS(AX305),ABS(AY305))</f>
        <v>0</v>
      </c>
      <c r="AY307" s="9"/>
      <c r="AZ307" s="38"/>
      <c r="BA307" s="98">
        <f>IF(Bh="nein",ABS(BA305),ABS(BB305))</f>
        <v>0</v>
      </c>
      <c r="BB307" s="9"/>
      <c r="BC307" s="38"/>
      <c r="BD307" s="98">
        <f>IF(Bh="nein",ABS(BD305),ABS(BE305))</f>
        <v>0</v>
      </c>
      <c r="BE307" s="9"/>
      <c r="BF307" s="38"/>
      <c r="BG307" s="98">
        <f>IF(Bh="nein",ABS(BG305),ABS(BH305))</f>
        <v>0</v>
      </c>
      <c r="BH307" s="9"/>
      <c r="BI307" s="38"/>
      <c r="BJ307" s="98">
        <f>IF(Bh="nein",ABS(BJ305),ABS(BK305))</f>
        <v>0</v>
      </c>
      <c r="BK307" s="9"/>
      <c r="BL307" s="38"/>
      <c r="BM307" s="98">
        <f>IF(Bh="nein",ABS(BM305),ABS(BN305))</f>
        <v>0</v>
      </c>
      <c r="BN307" s="9"/>
      <c r="BO307" s="38"/>
      <c r="BP307" s="98">
        <f>IF(Bh="nein",ABS(BP305),ABS(BQ305))</f>
        <v>0</v>
      </c>
      <c r="BQ307" s="9"/>
      <c r="BR307" s="38"/>
      <c r="BS307" s="98">
        <f>IF(Bh="nein",ABS(BS305),ABS(BT305))</f>
        <v>0</v>
      </c>
      <c r="BT307" s="9"/>
      <c r="BU307" s="38"/>
      <c r="BV307" s="98">
        <f>IF(Bh="nein",ABS(BV305),ABS(BW305))</f>
        <v>0</v>
      </c>
      <c r="BW307" s="9"/>
      <c r="BX307" s="38"/>
      <c r="BY307" s="98">
        <f>IF(Bh="nein",ABS(BY305),ABS(BZ305))</f>
        <v>0</v>
      </c>
      <c r="BZ307" s="9"/>
      <c r="CA307" s="38"/>
      <c r="CB307" s="98">
        <f>IF(Bh="nein",ABS(CB305),ABS(CC305))</f>
        <v>0</v>
      </c>
      <c r="CC307" s="9"/>
    </row>
    <row r="308" spans="1:81">
      <c r="A308" s="7"/>
      <c r="B308" s="8"/>
      <c r="C308" s="11" t="s">
        <v>229</v>
      </c>
      <c r="D308" s="3"/>
      <c r="E308" s="6"/>
      <c r="F308" s="55" t="s">
        <v>179</v>
      </c>
      <c r="G308" s="41"/>
      <c r="H308" s="6">
        <f>IF($D306&lt;=nHP,H$82/H_T,0)</f>
        <v>0</v>
      </c>
      <c r="I308" s="3"/>
      <c r="J308" s="41"/>
      <c r="K308" s="6">
        <f>IF($D306&lt;=nHP,K$82/H_T,0)</f>
        <v>0</v>
      </c>
      <c r="L308" s="3"/>
      <c r="M308" s="41"/>
      <c r="N308" s="6">
        <f>IF($D306&lt;=nHP,N$82/H_T,0)</f>
        <v>0</v>
      </c>
      <c r="P308" s="41"/>
      <c r="Q308" s="6">
        <f>IF($D306&lt;=nHP,Q$82/H_T,0)</f>
        <v>0</v>
      </c>
      <c r="S308" s="41"/>
      <c r="T308" s="6">
        <f>IF($D306&lt;=nHP,T$82/H_T,0)</f>
        <v>0</v>
      </c>
      <c r="V308" s="41"/>
      <c r="W308" s="6">
        <f>IF($D306&lt;=nHP,W$82/H_T,0)</f>
        <v>0</v>
      </c>
      <c r="Y308" s="41"/>
      <c r="Z308" s="6">
        <f>IF($D306&lt;=nHP,Z$82/H_T,0)</f>
        <v>0</v>
      </c>
      <c r="AB308" s="41"/>
      <c r="AC308" s="6">
        <f>IF($D306&lt;=nHP,AC$82/H_T,0)</f>
        <v>0</v>
      </c>
      <c r="AE308" s="41"/>
      <c r="AF308" s="6">
        <f>IF($D306&lt;=nHP,AF$82/H_T,0)</f>
        <v>0</v>
      </c>
      <c r="AH308" s="41"/>
      <c r="AI308" s="6">
        <f>IF($D306&lt;=nHP,AI$82/H_T,0)</f>
        <v>0</v>
      </c>
      <c r="AK308" s="41"/>
      <c r="AL308" s="6">
        <f>IF($D306&lt;=nHP,AL$82/H_T,0)</f>
        <v>0</v>
      </c>
      <c r="AN308" s="41"/>
      <c r="AO308" s="6">
        <f>IF($D306&lt;=nHP,AO$82/H_T,0)</f>
        <v>0</v>
      </c>
      <c r="AP308" s="3"/>
      <c r="AQ308" s="41"/>
      <c r="AR308" s="6">
        <f>IF($D306&lt;=nHP,AR$82/H_T,0)</f>
        <v>0</v>
      </c>
      <c r="AS308" s="3"/>
      <c r="AT308" s="41"/>
      <c r="AU308" s="6">
        <f>IF($D306&lt;=nHP,AU$82/H_T,0)</f>
        <v>0</v>
      </c>
      <c r="AW308" s="41"/>
      <c r="AX308" s="6">
        <f>IF($D306&lt;=nHP,AX$82/H_T,0)</f>
        <v>0</v>
      </c>
      <c r="AY308" s="3"/>
      <c r="AZ308" s="41"/>
      <c r="BA308" s="6">
        <f>IF($D306&lt;=nHP,BA$82/H_T,0)</f>
        <v>0</v>
      </c>
      <c r="BB308" s="3"/>
      <c r="BC308" s="41"/>
      <c r="BD308" s="6">
        <f>IF($D306&lt;=nHP,BD$82/H_T,0)</f>
        <v>0</v>
      </c>
      <c r="BE308" s="3"/>
      <c r="BF308" s="41"/>
      <c r="BG308" s="6">
        <f>IF($D306&lt;=nHP,BG$82/H_T,0)</f>
        <v>0</v>
      </c>
      <c r="BH308" s="3"/>
      <c r="BI308" s="41"/>
      <c r="BJ308" s="6">
        <f>IF($D306&lt;=nHP,BJ$82/H_T,0)</f>
        <v>0</v>
      </c>
      <c r="BK308" s="3"/>
      <c r="BL308" s="41"/>
      <c r="BM308" s="6">
        <f>IF($D306&lt;=nHP,BM$82/H_T,0)</f>
        <v>0</v>
      </c>
      <c r="BN308" s="3"/>
      <c r="BO308" s="41"/>
      <c r="BP308" s="6">
        <f>IF($D306&lt;=nHP,BP$82/H_T,0)</f>
        <v>0</v>
      </c>
      <c r="BQ308" s="3"/>
      <c r="BR308" s="41"/>
      <c r="BS308" s="6">
        <f>IF($D306&lt;=nHP,BS$82/H_T,0)</f>
        <v>0</v>
      </c>
      <c r="BT308" s="3"/>
      <c r="BU308" s="41"/>
      <c r="BV308" s="6">
        <f>IF($D306&lt;=nHP,BV$82/H_T,0)</f>
        <v>0</v>
      </c>
      <c r="BW308" s="3"/>
      <c r="BX308" s="41"/>
      <c r="BY308" s="6">
        <f>IF($D306&lt;=nHP,BY$82/H_T,0)</f>
        <v>0</v>
      </c>
      <c r="BZ308" s="3"/>
      <c r="CA308" s="41"/>
      <c r="CB308" s="6">
        <f>IF($D306&lt;=nHP,CB$82/H_T,0)</f>
        <v>0</v>
      </c>
      <c r="CC308" s="3"/>
    </row>
    <row r="309" spans="1:81">
      <c r="A309" s="41" t="s">
        <v>223</v>
      </c>
      <c r="B309" s="6" t="str">
        <f>IF(D312="","",IF(ABS(H312)=Bemessung!$C$26,ABS(Daten!H307),IF(ABS(Daten!K312)=Bemessung!$C$26,ABS(Daten!K307),IF(ABS(Daten!N312)=Bemessung!$C$26,ABS(Daten!N307),IF(ABS(Daten!Q312)=Bemessung!$C$26,ABS(Daten!Q307),IF(ABS(Daten!T312)=Bemessung!$C$26,ABS(Daten!T307),IF(ABS(Daten!W312)=Bemessung!$C$26,ABS(Daten!W307),IF(ABS(Daten!Z312)=Bemessung!$C$26,ABS(Daten!Z307),IF(ABS(Daten!AC312)=Bemessung!$C$26,ABS(Daten!AC307),IF(ABS(Daten!AF312)=Bemessung!$C$26,ABS(Daten!AF307),IF(ABS(Daten!AI312)=Bemessung!$C$26,ABS(Daten!AI307),IF(ABS(Daten!AL312)=Bemessung!$C$26,ABS(Daten!AL307),IF(ABS(Daten!AO312)=Bemessung!$C$26,ABS(Daten!AO307),IF(ABS(Daten!AR312)=Bemessung!$C$26,ABS(Daten!AR307),IF(ABS(Daten!AU312)=Bemessung!$C$26,ABS(Daten!AU307),IF(ABS(Daten!AX312)=Bemessung!$C$26,ABS(Daten!AX307),IF(ABS(Daten!BA312)=Bemessung!$C$26,ABS(Daten!BA307),IF(ABS(Daten!BD312)=Bemessung!$C$26,ABS(Daten!BD307),IF(ABS(Daten!BG312)=Bemessung!$C$26,ABS(Daten!BG307),IF(ABS(Daten!BJ312)=Bemessung!$C$26,ABS(Daten!BJ307),IF(ABS(Daten!BM312)=Bemessung!$C$26,ABS(Daten!BM307),IF(ABS(Daten!BP312)=Bemessung!$C$26,ABS(Daten!BP307),IF(ABS(Daten!BS312)=Bemessung!$C$26,ABS(Daten!BS307),IF(ABS(Daten!BV312)=Bemessung!$C$26,ABS(Daten!BV307),IF(ABS(Daten!BY312)=Bemessung!$C$26,ABS(Daten!BY307),IF(ABS(Daten!CB312)=Bemessung!$C$26,ABS(Daten!CB307),""))))))))))))))))))))))))))</f>
        <v/>
      </c>
      <c r="C309" s="65" t="str">
        <f>IF(D312="","",IF(ABS(H312)=Bemessung!$C$26,1,IF(ABS(Daten!K312)=Bemessung!$C$26,2,IF(ABS(Daten!N312)=Bemessung!$C$26,3,IF(ABS(Daten!Q312)=Bemessung!$C$26,4,IF(ABS(Daten!T312)=Bemessung!$C$26,5,IF(ABS(Daten!W312)=Bemessung!$C$26,6,IF(ABS(Daten!Z312)=Bemessung!$C$26,7,IF(ABS(Daten!AC312)=Bemessung!$C$26,8,IF(ABS(Daten!AF312)=Bemessung!$C$26,9,IF(ABS(Daten!AI312)=Bemessung!$C$26,10,IF(ABS(Daten!AL312)=Bemessung!$C$26,11,IF(ABS(Daten!AO312)=Bemessung!$C$26,12,IF(ABS(Daten!AR312)=Bemessung!$C$26,13,IF(ABS(Daten!AU312)=Bemessung!$C$26,14,IF(ABS(Daten!AX312)=Bemessung!$C$26,15,IF(ABS(Daten!BA312)=Bemessung!$C$26,16,IF(ABS(Daten!BD312)=Bemessung!$C$26,17,IF(ABS(Daten!BG312)=Bemessung!$C$26,18,IF(ABS(Daten!BJ312)=Bemessung!$C$26,19,IF(ABS(Daten!BM312)=Bemessung!$C$26,20,IF(ABS(Daten!BP312)=Bemessung!$C$26,21,IF(ABS(Daten!BS312)=Bemessung!$C$26,22,IF(ABS(Daten!BV312)=Bemessung!$C$26,23,IF(ABS(Daten!BY312)=Bemessung!$C$26,24,IF(ABS(Daten!CB312)=Bemessung!$C$26,25,""))))))))))))))))))))))))))</f>
        <v/>
      </c>
      <c r="D309" s="3" t="s">
        <v>103</v>
      </c>
      <c r="E309" s="6">
        <f>E307-$W$27</f>
        <v>0</v>
      </c>
      <c r="F309" s="55" t="s">
        <v>101</v>
      </c>
      <c r="G309" s="41">
        <v>0</v>
      </c>
      <c r="H309" s="6">
        <f>IF(H$82&gt;0,I309,G309)</f>
        <v>0</v>
      </c>
      <c r="I309" s="6">
        <f>IF(E307=0,0,IF(I$81=L_T,0,4*I$83/H$80))</f>
        <v>0</v>
      </c>
      <c r="J309" s="56">
        <f>IF($E307=0,0,IF(J$81=L_T,0,-(4*J$83/K$80+2*L$83/K$80)))</f>
        <v>0</v>
      </c>
      <c r="K309" s="6">
        <f>IF(K$82&gt;0,L309,J309)</f>
        <v>0</v>
      </c>
      <c r="L309" s="6">
        <f>IF($E307=0,0,IF(L$81=L_T,0,2*J$83/K$80+4*L$83/K$80))</f>
        <v>0</v>
      </c>
      <c r="M309" s="56">
        <f>IF($E307=0,0,IF(M$81=L_T,0,-(4*M$83/N$80+2*O$83/N$80)))</f>
        <v>0</v>
      </c>
      <c r="N309" s="6">
        <f>IF(N$82&gt;0,O309,M309)</f>
        <v>0</v>
      </c>
      <c r="O309" s="6">
        <f>IF($E307=0,0,IF(O$81=L_T,0,2*M$83/N$80+4*O$83/N$80))</f>
        <v>0</v>
      </c>
      <c r="P309" s="56">
        <f>IF($E307=0,0,IF(P$81=L_T,0,-(4*P$83/Q$80+2*R$83/Q$80)))</f>
        <v>0</v>
      </c>
      <c r="Q309" s="6">
        <f>IF(Q$82&gt;0,R309,P309)</f>
        <v>0</v>
      </c>
      <c r="R309" s="6">
        <f>IF($E307=0,0,IF(R$81=L_T,0,2*P$83/Q$80+4*R$83/Q$80))</f>
        <v>0</v>
      </c>
      <c r="S309" s="56">
        <f>IF($E307=0,0,IF(S$81=L_T,0,-(4*S$83/T$80+2*U$83/T$80)))</f>
        <v>0</v>
      </c>
      <c r="T309" s="6">
        <f>IF(T$82&gt;0,U309,S309)</f>
        <v>0</v>
      </c>
      <c r="U309" s="6">
        <f>IF($E307=0,0,IF(U$81=L_T,0,2*S$83/T$80+4*U$83/T$80))</f>
        <v>0</v>
      </c>
      <c r="V309" s="56">
        <f>IF($E307=0,0,IF(V$81=L_T,0,-(4*V$83/W$80+2*X$83/W$80)))</f>
        <v>0</v>
      </c>
      <c r="W309" s="6">
        <f>IF(W$82&gt;0,X309,V309)</f>
        <v>0</v>
      </c>
      <c r="X309" s="6">
        <f>IF($E307=0,0,IF(X$81=L_T,0,2*V$83/W$80+4*X$83/W$80))</f>
        <v>0</v>
      </c>
      <c r="Y309" s="56">
        <f>IF($E307=0,0,IF(Y$81=L_T,0,-(4*Y$83/Z$80+2*AA$83/Z$80)))</f>
        <v>0</v>
      </c>
      <c r="Z309" s="6">
        <f>IF(Z$82&gt;0,AA309,Y309)</f>
        <v>0</v>
      </c>
      <c r="AA309" s="6">
        <f>IF($E307=0,0,IF(AA$81=L_T,0,2*Y$83/Z$80+4*AA$83/Z$80))</f>
        <v>0</v>
      </c>
      <c r="AB309" s="56">
        <f>IF($E307=0,0,IF(AB$81=L_T,0,-(4*AB$83/AC$80+2*AD$83/AC$80)))</f>
        <v>0</v>
      </c>
      <c r="AC309" s="6">
        <f>IF(AC$82&gt;0,AD309,AB309)</f>
        <v>0</v>
      </c>
      <c r="AD309" s="6">
        <f>IF($E307=0,0,IF(AD$81=L_T,0,2*AB$83/AC$80+4*AD$83/AC$80))</f>
        <v>0</v>
      </c>
      <c r="AE309" s="56">
        <f>IF($E307=0,0,IF(AE$81=L_T,0,-(4*AE$83/AF$80+2*AG$83/AF$80)))</f>
        <v>0</v>
      </c>
      <c r="AF309" s="6">
        <f>IF(AF$82&gt;0,AG309,AE309)</f>
        <v>0</v>
      </c>
      <c r="AG309" s="6">
        <f>IF($E307=0,0,IF(AG$81=L_T,0,2*AE$83/AF$80+4*AG$83/AF$80))</f>
        <v>0</v>
      </c>
      <c r="AH309" s="56">
        <f>IF($E307=0,0,IF(AH$81=L_T,0,-(4*AH$83/AI$80+2*AJ$83/AI$80)))</f>
        <v>0</v>
      </c>
      <c r="AI309" s="6">
        <f>IF(AI$82&gt;0,AJ309,AH309)</f>
        <v>0</v>
      </c>
      <c r="AJ309" s="6">
        <f>IF($E307=0,0,IF(AJ$81=L_T,0,2*AH$83/AI$80+4*AJ$83/AI$80))</f>
        <v>0</v>
      </c>
      <c r="AK309" s="56">
        <f>IF($E307=0,0,IF(AK$81=L_T,0,-(4*AK$83/AL$80+2*AM$83/AL$80)))</f>
        <v>0</v>
      </c>
      <c r="AL309" s="6">
        <f>IF(AL$82&gt;0,AM309,AK309)</f>
        <v>0</v>
      </c>
      <c r="AM309" s="6">
        <f>IF($E307=0,0,IF(AM$81=L_T,0,2*AK$83/AL$80+4*AM$83/AL$80))</f>
        <v>0</v>
      </c>
      <c r="AN309" s="56">
        <f>IF($E307=0,0,IF(AN$81=L_T,0,-(4*AN$83/AO$80+2*AP$83/AO$80)))</f>
        <v>0</v>
      </c>
      <c r="AO309" s="6">
        <f>IF(AO$82&gt;0,AP309,AN309)</f>
        <v>0</v>
      </c>
      <c r="AP309" s="6">
        <f>IF($E307=0,0,IF(AP$81=L_T,0,2*AN$83/AO$80+4*AP$83/AO$80))</f>
        <v>0</v>
      </c>
      <c r="AQ309" s="56">
        <f>IF($E307=0,0,IF(AQ$81=L_T,0,-(4*AQ$83/AR$80+2*AS$83/AR$80)))</f>
        <v>0</v>
      </c>
      <c r="AR309" s="6">
        <f>IF(AR$82&gt;0,AS309,AQ309)</f>
        <v>0</v>
      </c>
      <c r="AS309" s="6">
        <f>IF($E307=0,0,IF(AS$81=L_T,0,2*AQ$83/AR$80+4*AS$83/AR$80))</f>
        <v>0</v>
      </c>
      <c r="AT309" s="56">
        <f>IF($E307=0,0,IF(AT$81=L_T,0,-(4*AT$83/AU$80+2*AV$83/AU$80)))</f>
        <v>0</v>
      </c>
      <c r="AU309" s="6">
        <f>IF(AU$82&gt;0,AV309,AT309)</f>
        <v>0</v>
      </c>
      <c r="AV309" s="6">
        <f>IF($E307=0,0,IF(AV$81=L_T,0,2*AT$83/AU$80+4*AV$83/AU$80))</f>
        <v>0</v>
      </c>
      <c r="AW309" s="56">
        <f>IF($E307=0,0,IF(AW$81=L_T,0,-(4*AW$83/AX$80+2*AY$83/AX$80)))</f>
        <v>0</v>
      </c>
      <c r="AX309" s="6">
        <f>IF(AX$82&gt;0,AY309,AW309)</f>
        <v>0</v>
      </c>
      <c r="AY309" s="6">
        <f>IF($E307=0,0,IF(AY$81=L_T,0,2*AW$83/AX$80+4*AY$83/AX$80))</f>
        <v>0</v>
      </c>
      <c r="AZ309" s="56">
        <f>IF($E307=0,0,IF(AZ$81=L_T,0,-(4*AZ$83/BA$80+2*BB$83/BA$80)))</f>
        <v>0</v>
      </c>
      <c r="BA309" s="6">
        <f>IF(BA$82&gt;0,BB309,AZ309)</f>
        <v>0</v>
      </c>
      <c r="BB309" s="6">
        <f>IF($E307=0,0,IF(BB$81=L_T,0,2*AZ$83/BA$80+4*BB$83/BA$80))</f>
        <v>0</v>
      </c>
      <c r="BC309" s="56">
        <f>IF($E307=0,0,IF(BC$81=L_T,0,-(4*BC$83/BD$80+2*BE$83/BD$80)))</f>
        <v>0</v>
      </c>
      <c r="BD309" s="6">
        <f>IF(BD$82&gt;0,BE309,BC309)</f>
        <v>0</v>
      </c>
      <c r="BE309" s="6">
        <f>IF($E307=0,0,IF(BE$81=L_T,0,2*BC$83/BD$80+4*BE$83/BD$80))</f>
        <v>0</v>
      </c>
      <c r="BF309" s="56">
        <f>IF($E307=0,0,IF(BF$81=L_T,0,-(4*BF$83/BG$80+2*BH$83/BG$80)))</f>
        <v>0</v>
      </c>
      <c r="BG309" s="6">
        <f>IF(BG$82&gt;0,BH309,BF309)</f>
        <v>0</v>
      </c>
      <c r="BH309" s="6">
        <f>IF($E307=0,0,IF(BH$81=L_T,0,2*BF$83/BG$80+4*BH$83/BG$80))</f>
        <v>0</v>
      </c>
      <c r="BI309" s="56">
        <f>IF($E307=0,0,IF(BI$81=L_T,0,-(4*BI$83/BJ$80+2*BK$83/BJ$80)))</f>
        <v>0</v>
      </c>
      <c r="BJ309" s="6">
        <f>IF(BJ$82&gt;0,BK309,BI309)</f>
        <v>0</v>
      </c>
      <c r="BK309" s="6">
        <f>IF($E307=0,0,IF(BK$81=L_T,0,2*BI$83/BJ$80+4*BK$83/BJ$80))</f>
        <v>0</v>
      </c>
      <c r="BL309" s="56">
        <f>IF($E307=0,0,IF(BL$81=L_T,0,-(4*BL$83/BM$80+2*BN$83/BM$80)))</f>
        <v>0</v>
      </c>
      <c r="BM309" s="6">
        <f>IF(BM$82&gt;0,BN309,BL309)</f>
        <v>0</v>
      </c>
      <c r="BN309" s="6">
        <f>IF($E307=0,0,IF(BN$81=L_T,0,2*BL$83/BM$80+4*BN$83/BM$80))</f>
        <v>0</v>
      </c>
      <c r="BO309" s="56">
        <f>IF($E307=0,0,IF(BO$81=L_T,0,-(4*BO$83/BP$80+2*BQ$83/BP$80)))</f>
        <v>0</v>
      </c>
      <c r="BP309" s="6">
        <f>IF(BP$82&gt;0,BQ309,BO309)</f>
        <v>0</v>
      </c>
      <c r="BQ309" s="6">
        <f>IF($E307=0,0,IF(BQ$81=L_T,0,2*BO$83/BP$80+4*BQ$83/BP$80))</f>
        <v>0</v>
      </c>
      <c r="BR309" s="56">
        <f>IF($E307=0,0,IF(BR$81=L_T,0,-(4*BR$83/BS$80+2*BT$83/BS$80)))</f>
        <v>0</v>
      </c>
      <c r="BS309" s="6">
        <f>IF(BS$82&gt;0,BT309,BR309)</f>
        <v>0</v>
      </c>
      <c r="BT309" s="6">
        <f>IF($E307=0,0,IF(BT$81=L_T,0,2*BR$83/BS$80+4*BT$83/BS$80))</f>
        <v>0</v>
      </c>
      <c r="BU309" s="56">
        <f>IF($E307=0,0,IF(BU$81=L_T,0,-(4*BU$83/BV$80+2*BW$83/BV$80)))</f>
        <v>0</v>
      </c>
      <c r="BV309" s="6">
        <f>IF(BV$82&gt;0,BW309,BU309)</f>
        <v>0</v>
      </c>
      <c r="BW309" s="6">
        <f>IF($E307=0,0,IF(BW$81=L_T,0,2*BU$83/BV$80+4*BW$83/BV$80))</f>
        <v>0</v>
      </c>
      <c r="BX309" s="56">
        <f>IF($E307=0,0,IF(BX$81=L_T,0,-(4*BX$83/BY$80+2*BZ$83/BY$80)))</f>
        <v>0</v>
      </c>
      <c r="BY309" s="6">
        <f>IF(BY$82&gt;0,BZ309,BX309)</f>
        <v>0</v>
      </c>
      <c r="BZ309" s="6">
        <f>IF($E307=0,0,IF(BZ$81=L_T,0,2*BX$83/BY$80+4*BZ$83/BY$80))</f>
        <v>0</v>
      </c>
      <c r="CA309" s="56">
        <f>IF($E307=0,0,IF(CA$81=L_T,0,-(4*CA$83/CB$80+2*CC$83/CB$80)))</f>
        <v>0</v>
      </c>
      <c r="CB309" s="6">
        <f>IF(CB$82&gt;0,CC309,CA309)</f>
        <v>0</v>
      </c>
      <c r="CC309" s="6">
        <f>IF($E307=0,0,IF(CC$81=L_T,0,2*CA$83/CB$80+4*CC$83/CB$80))</f>
        <v>0</v>
      </c>
    </row>
    <row r="310" spans="1:81">
      <c r="A310" s="41" t="s">
        <v>224</v>
      </c>
      <c r="B310" s="6" t="str">
        <f>IF(D312="","",IF(ABS(H312)=Bemessung!$C$26,ABS(Daten!H309),IF(ABS(Daten!K312)=Bemessung!$C$26,ABS(Daten!K309),IF(ABS(Daten!N312)=Bemessung!$C$26,ABS(Daten!N309),IF(ABS(Daten!Q312)=Bemessung!$C$26,ABS(Daten!Q309),IF(ABS(Daten!T312)=Bemessung!$C$26,ABS(Daten!T309),IF(ABS(Daten!W312)=Bemessung!$C$26,ABS(Daten!W309),IF(ABS(Daten!Z312)=Bemessung!$C$26,ABS(Daten!Z309),IF(ABS(Daten!AC312)=Bemessung!$C$26,ABS(Daten!AC309),IF(ABS(Daten!AF312)=Bemessung!$C$26,ABS(Daten!AF309),IF(ABS(Daten!AI312)=Bemessung!$C$26,ABS(Daten!AI309),IF(ABS(Daten!AL312)=Bemessung!$C$26,ABS(Daten!AL309),IF(ABS(Daten!AO312)=Bemessung!$C$26,ABS(Daten!AO309),IF(ABS(Daten!AR312)=Bemessung!$C$26,ABS(Daten!AR309),IF(ABS(Daten!AU312)=Bemessung!$C$26,ABS(Daten!AU309),IF(ABS(Daten!AX312)=Bemessung!$C$26,ABS(Daten!AX309),IF(ABS(Daten!BA312)=Bemessung!$C$26,ABS(Daten!BA309),IF(ABS(Daten!BD312)=Bemessung!$C$26,ABS(Daten!BD309),IF(ABS(Daten!BG312)=Bemessung!$C$26,ABS(Daten!BG309),IF(ABS(Daten!BJ312)=Bemessung!$C$26,ABS(Daten!BJ309),IF(ABS(Daten!BM312)=Bemessung!$C$26,ABS(Daten!BM309),IF(ABS(Daten!BP312)=Bemessung!$C$26,ABS(Daten!BP309),IF(ABS(Daten!BS312)=Bemessung!$C$26,ABS(Daten!BS309),IF(ABS(Daten!BV312)=Bemessung!$C$26,ABS(Daten!BV309),IF(ABS(Daten!BY312)=Bemessung!$C$26,ABS(Daten!BY309),IF(ABS(Daten!CB312)=Bemessung!$C$26,ABS(Daten!CB309),""))))))))))))))))))))))))))</f>
        <v/>
      </c>
      <c r="C310" s="28"/>
      <c r="D310" s="3"/>
      <c r="E310" s="6"/>
      <c r="F310" s="55" t="s">
        <v>180</v>
      </c>
      <c r="G310" s="41"/>
      <c r="H310" s="6">
        <f>IF(Bh="nein",ABS(H306),ABS(I306))</f>
        <v>0</v>
      </c>
      <c r="I310" s="6"/>
      <c r="J310" s="56"/>
      <c r="K310" s="6">
        <f>IF(Bh="nein",ABS(K306),ABS(L306))</f>
        <v>0</v>
      </c>
      <c r="L310" s="6"/>
      <c r="M310" s="56"/>
      <c r="N310" s="6">
        <f>IF(Bh="nein",ABS(N306),ABS(O306))</f>
        <v>0</v>
      </c>
      <c r="O310" s="6"/>
      <c r="P310" s="56"/>
      <c r="Q310" s="6">
        <f>IF(Bh="nein",ABS(Q306),ABS(R306))</f>
        <v>0</v>
      </c>
      <c r="R310" s="6"/>
      <c r="S310" s="56"/>
      <c r="T310" s="6">
        <f>IF(Bh="nein",ABS(T306),ABS(U306))</f>
        <v>0</v>
      </c>
      <c r="U310" s="6"/>
      <c r="V310" s="56"/>
      <c r="W310" s="6">
        <f>IF(Bh="nein",ABS(W306),ABS(X306))</f>
        <v>0</v>
      </c>
      <c r="X310" s="6"/>
      <c r="Y310" s="56"/>
      <c r="Z310" s="6">
        <f>IF(Bh="nein",ABS(Z306),ABS(AA306))</f>
        <v>0</v>
      </c>
      <c r="AA310" s="6"/>
      <c r="AB310" s="56"/>
      <c r="AC310" s="6">
        <f>IF(Bh="nein",ABS(AC306),ABS(AD306))</f>
        <v>0</v>
      </c>
      <c r="AD310" s="6"/>
      <c r="AE310" s="56"/>
      <c r="AF310" s="6">
        <f>IF(Bh="nein",ABS(AF306),ABS(AG306))</f>
        <v>0</v>
      </c>
      <c r="AG310" s="6"/>
      <c r="AH310" s="56"/>
      <c r="AI310" s="6">
        <f>IF(Bh="nein",ABS(AI306),ABS(AJ306))</f>
        <v>0</v>
      </c>
      <c r="AJ310" s="6"/>
      <c r="AK310" s="56"/>
      <c r="AL310" s="6">
        <f>IF(Bh="nein",ABS(AL306),ABS(AM306))</f>
        <v>0</v>
      </c>
      <c r="AM310" s="6"/>
      <c r="AN310" s="56"/>
      <c r="AO310" s="6">
        <f>IF(Bh="nein",ABS(AO306),ABS(AP306))</f>
        <v>0</v>
      </c>
      <c r="AP310" s="6"/>
      <c r="AQ310" s="56"/>
      <c r="AR310" s="6">
        <f>IF(Bh="nein",ABS(AR306),ABS(AS306))</f>
        <v>0</v>
      </c>
      <c r="AS310" s="6"/>
      <c r="AT310" s="56"/>
      <c r="AU310" s="6">
        <f>IF(Bh="nein",ABS(AU306),ABS(AV306))</f>
        <v>0</v>
      </c>
      <c r="AV310" s="6"/>
      <c r="AW310" s="56"/>
      <c r="AX310" s="6">
        <f>IF(Bh="nein",ABS(AX306),ABS(AY306))</f>
        <v>0</v>
      </c>
      <c r="AY310" s="6"/>
      <c r="AZ310" s="56"/>
      <c r="BA310" s="6">
        <f>IF(Bh="nein",ABS(BA306),ABS(BB306))</f>
        <v>0</v>
      </c>
      <c r="BB310" s="6"/>
      <c r="BC310" s="56"/>
      <c r="BD310" s="6">
        <f>IF(Bh="nein",ABS(BD306),ABS(BE306))</f>
        <v>0</v>
      </c>
      <c r="BE310" s="6"/>
      <c r="BF310" s="56"/>
      <c r="BG310" s="6">
        <f>IF(Bh="nein",ABS(BG306),ABS(BH306))</f>
        <v>0</v>
      </c>
      <c r="BH310" s="6"/>
      <c r="BI310" s="56"/>
      <c r="BJ310" s="6">
        <f>IF(Bh="nein",ABS(BJ306),ABS(BK306))</f>
        <v>0</v>
      </c>
      <c r="BK310" s="6"/>
      <c r="BL310" s="56"/>
      <c r="BM310" s="6">
        <f>IF(Bh="nein",ABS(BM306),ABS(BN306))</f>
        <v>0</v>
      </c>
      <c r="BN310" s="6"/>
      <c r="BO310" s="56"/>
      <c r="BP310" s="6">
        <f>IF(Bh="nein",ABS(BP306),ABS(BQ306))</f>
        <v>0</v>
      </c>
      <c r="BQ310" s="6"/>
      <c r="BR310" s="56"/>
      <c r="BS310" s="6">
        <f>IF(Bh="nein",ABS(BS306),ABS(BT306))</f>
        <v>0</v>
      </c>
      <c r="BT310" s="6"/>
      <c r="BU310" s="56"/>
      <c r="BV310" s="6">
        <f>IF(Bh="nein",ABS(BV306),ABS(BW306))</f>
        <v>0</v>
      </c>
      <c r="BW310" s="6"/>
      <c r="BX310" s="56"/>
      <c r="BY310" s="6">
        <f>IF(Bh="nein",ABS(BY306),ABS(BZ306))</f>
        <v>0</v>
      </c>
      <c r="BZ310" s="6"/>
      <c r="CA310" s="56"/>
      <c r="CB310" s="6">
        <f>IF(Bh="nein",ABS(CB306),ABS(CC306))</f>
        <v>0</v>
      </c>
      <c r="CC310" s="6"/>
    </row>
    <row r="311" spans="1:81">
      <c r="A311" s="41" t="s">
        <v>225</v>
      </c>
      <c r="B311" s="6" t="str">
        <f>IF(D312="","",IF(ABS(H312)=Bemessung!$C$26,ABS(Daten!H308),IF(ABS(Daten!K312)=Bemessung!$C$26,ABS(Daten!K308),IF(ABS(Daten!N312)=Bemessung!$C$26,ABS(Daten!N308),IF(ABS(Daten!Q312)=Bemessung!$C$26,ABS(Daten!Q308),IF(ABS(Daten!T312)=Bemessung!$C$26,ABS(Daten!T308),IF(ABS(Daten!W312)=Bemessung!$C$26,ABS(Daten!W308),IF(ABS(Daten!Z312)=Bemessung!$C$26,ABS(Daten!Z308),IF(ABS(Daten!AC312)=Bemessung!$C$26,ABS(Daten!AC308),IF(ABS(Daten!AF312)=Bemessung!$C$26,ABS(Daten!AF308),IF(ABS(Daten!AI312)=Bemessung!$C$26,ABS(Daten!AI308),IF(ABS(Daten!AL312)=Bemessung!$C$26,ABS(Daten!AL308),IF(ABS(Daten!AO312)=Bemessung!$C$26,ABS(Daten!AO308),IF(ABS(Daten!AR312)=Bemessung!$C$26,ABS(Daten!AR308),IF(ABS(Daten!AU312)=Bemessung!$C$26,ABS(Daten!AU308),IF(ABS(Daten!AX312)=Bemessung!$C$26,ABS(Daten!AX308),IF(ABS(Daten!BA312)=Bemessung!$C$26,ABS(Daten!BA308),IF(ABS(Daten!BD312)=Bemessung!$C$26,ABS(Daten!BD308),IF(ABS(Daten!BG312)=Bemessung!$C$26,ABS(Daten!BG308),IF(ABS(Daten!BJ312)=Bemessung!$C$26,ABS(Daten!BJ308),IF(ABS(Daten!BM312)=Bemessung!$C$26,ABS(Daten!BM308),IF(ABS(Daten!BP312)=Bemessung!$C$26,ABS(Daten!BP308),IF(ABS(Daten!BS312)=Bemessung!$C$26,ABS(Daten!BS308),IF(ABS(Daten!BV312)=Bemessung!$C$26,ABS(Daten!BV308),IF(ABS(Daten!BY312)=Bemessung!$C$26,ABS(Daten!BY308),IF(ABS(Daten!CB312)=Bemessung!$C$26,ABS(Daten!CB308),""))))))))))))))))))))))))))</f>
        <v/>
      </c>
      <c r="C311" s="28"/>
      <c r="D311" s="3"/>
      <c r="E311" s="6"/>
      <c r="F311" s="57" t="s">
        <v>181</v>
      </c>
      <c r="G311" s="34"/>
      <c r="H311" s="19">
        <f>IF($D306&lt;=nHP,H$82/H_T,0)</f>
        <v>0</v>
      </c>
      <c r="I311" s="26"/>
      <c r="J311" s="34"/>
      <c r="K311" s="19">
        <f>IF($D306&lt;=nHP,K$82/H_T,0)</f>
        <v>0</v>
      </c>
      <c r="L311" s="26"/>
      <c r="M311" s="34"/>
      <c r="N311" s="19">
        <f>IF($D306&lt;=nHP,N$82/H_T,0)</f>
        <v>0</v>
      </c>
      <c r="O311" s="26"/>
      <c r="P311" s="34"/>
      <c r="Q311" s="19">
        <f>IF($D306&lt;=nHP,Q$82/H_T,0)</f>
        <v>0</v>
      </c>
      <c r="R311" s="26"/>
      <c r="S311" s="34"/>
      <c r="T311" s="19">
        <f>IF($D306&lt;=nHP,T$82/H_T,0)</f>
        <v>0</v>
      </c>
      <c r="U311" s="26"/>
      <c r="V311" s="34"/>
      <c r="W311" s="19">
        <f>IF($D306&lt;=nHP,W$82/H_T,0)</f>
        <v>0</v>
      </c>
      <c r="X311" s="26"/>
      <c r="Y311" s="34"/>
      <c r="Z311" s="19">
        <f>IF($D306&lt;=nHP,Z$82/H_T,0)</f>
        <v>0</v>
      </c>
      <c r="AA311" s="26"/>
      <c r="AB311" s="34"/>
      <c r="AC311" s="19">
        <f>IF($D306&lt;=nHP,AC$82/H_T,0)</f>
        <v>0</v>
      </c>
      <c r="AD311" s="26"/>
      <c r="AE311" s="34"/>
      <c r="AF311" s="19">
        <f>IF($D306&lt;=nHP,AF$82/H_T,0)</f>
        <v>0</v>
      </c>
      <c r="AG311" s="26"/>
      <c r="AH311" s="34"/>
      <c r="AI311" s="19">
        <f>IF($D306&lt;=nHP,AI$82/H_T,0)</f>
        <v>0</v>
      </c>
      <c r="AJ311" s="26"/>
      <c r="AK311" s="34"/>
      <c r="AL311" s="19">
        <f>IF($D306&lt;=nHP,AL$82/H_T,0)</f>
        <v>0</v>
      </c>
      <c r="AM311" s="26"/>
      <c r="AN311" s="34"/>
      <c r="AO311" s="19">
        <f>IF($D306&lt;=nHP,AO$82/H_T,0)</f>
        <v>0</v>
      </c>
      <c r="AP311" s="26"/>
      <c r="AQ311" s="34"/>
      <c r="AR311" s="19">
        <f>IF($D306&lt;=nHP,AR$82/H_T,0)</f>
        <v>0</v>
      </c>
      <c r="AS311" s="26"/>
      <c r="AT311" s="34"/>
      <c r="AU311" s="19">
        <f>IF($D306&lt;=nHP,AU$82/H_T,0)</f>
        <v>0</v>
      </c>
      <c r="AV311" s="26"/>
      <c r="AW311" s="34"/>
      <c r="AX311" s="19">
        <f>IF($D306&lt;=nHP,AX$82/H_T,0)</f>
        <v>0</v>
      </c>
      <c r="AY311" s="26"/>
      <c r="AZ311" s="34"/>
      <c r="BA311" s="19">
        <f>IF($D306&lt;=nHP,BA$82/H_T,0)</f>
        <v>0</v>
      </c>
      <c r="BB311" s="26"/>
      <c r="BC311" s="34"/>
      <c r="BD311" s="19">
        <f>IF($D306&lt;=nHP,BD$82/H_T,0)</f>
        <v>0</v>
      </c>
      <c r="BE311" s="26"/>
      <c r="BF311" s="34"/>
      <c r="BG311" s="19">
        <f>IF($D306&lt;=nHP,BG$82/H_T,0)</f>
        <v>0</v>
      </c>
      <c r="BH311" s="26"/>
      <c r="BI311" s="34"/>
      <c r="BJ311" s="19">
        <f>IF($D306&lt;=nHP,BJ$82/H_T,0)</f>
        <v>0</v>
      </c>
      <c r="BK311" s="26"/>
      <c r="BL311" s="34"/>
      <c r="BM311" s="19">
        <f>IF($D306&lt;=nHP,BM$82/H_T,0)</f>
        <v>0</v>
      </c>
      <c r="BN311" s="26"/>
      <c r="BO311" s="34"/>
      <c r="BP311" s="19">
        <f>IF($D306&lt;=nHP,BP$82/H_T,0)</f>
        <v>0</v>
      </c>
      <c r="BQ311" s="26"/>
      <c r="BR311" s="34"/>
      <c r="BS311" s="19">
        <f>IF($D306&lt;=nHP,BS$82/H_T,0)</f>
        <v>0</v>
      </c>
      <c r="BT311" s="26"/>
      <c r="BU311" s="34"/>
      <c r="BV311" s="19">
        <f>IF($D306&lt;=nHP,BV$82/H_T,0)</f>
        <v>0</v>
      </c>
      <c r="BW311" s="26"/>
      <c r="BX311" s="34"/>
      <c r="BY311" s="19">
        <f>IF($D306&lt;=nHP,BY$82/H_T,0)</f>
        <v>0</v>
      </c>
      <c r="BZ311" s="26"/>
      <c r="CA311" s="34"/>
      <c r="CB311" s="19">
        <f>IF($D306&lt;=nHP,CB$82/H_T,0)</f>
        <v>0</v>
      </c>
      <c r="CC311" s="26"/>
    </row>
    <row r="312" spans="1:81">
      <c r="A312" s="41"/>
      <c r="C312" s="28"/>
      <c r="D312" s="58" t="str">
        <f>IF(OR(ABS(H312)=Bemessung!$C$26,ABS(K312)=Bemessung!$C$26,ABS(N312)=Bemessung!$C$26,ABS(Daten!Q312)=Bemessung!$C$26,ABS(Daten!T312)=Bemessung!$C$26,ABS(Daten!W312)=Bemessung!$C$26,ABS(Daten!Z312)=Bemessung!$C$26,ABS(Daten!AC312)=Bemessung!$C$26,ABS(Daten!AF312)=Bemessung!$C$26,ABS(Daten!AI312)=Bemessung!$C$26,ABS(Daten!AL312)=Bemessung!$C$26,ABS(Daten!AO312)=Bemessung!$C$26,ABS(Daten!AR312)=Bemessung!$C$26,ABS(Daten!AU312)=Bemessung!$C$26,ABS(Daten!AX312)=Bemessung!$C$26,ABS(Daten!BA312)=Bemessung!$C$26,ABS(Daten!BD312)=Bemessung!$C$26,ABS(Daten!BG312)=Bemessung!$C$26,ABS(Daten!BJ312)=Bemessung!$C$26,ABS(Daten!BM312)=Bemessung!$C$26,ABS(Daten!BP312)=Bemessung!$C$26,ABS(Daten!BS312)=Bemessung!$C$26,ABS(Daten!BV312)=Bemessung!$C$26,ABS(Daten!BY312)=Bemessung!$C$26,ABS(Daten!CB312)=Bemessung!$C$26),D306,"")</f>
        <v/>
      </c>
      <c r="E312" s="6"/>
      <c r="F312" s="57" t="s">
        <v>182</v>
      </c>
      <c r="G312" s="34"/>
      <c r="H312" s="19">
        <f>IF(H$82&gt;0,SQRT((H307+I309)^2+H308^2),-SQRT((H307+G309)^2+H308^2))</f>
        <v>0</v>
      </c>
      <c r="I312" s="26"/>
      <c r="J312" s="34"/>
      <c r="K312" s="19">
        <f>IF(K$82&gt;0,SQRT((K307+L309)^2+K308^2),-SQRT((K307+J309)^2+K308^2))</f>
        <v>0</v>
      </c>
      <c r="L312" s="26"/>
      <c r="M312" s="34"/>
      <c r="N312" s="19">
        <f>IF(N$82&gt;0,SQRT((N307+O309)^2+N308^2),-SQRT((N307+M309)^2+N308^2))</f>
        <v>0</v>
      </c>
      <c r="O312" s="26"/>
      <c r="P312" s="34"/>
      <c r="Q312" s="19">
        <f>IF(Q$82&gt;0,SQRT((Q307+R309)^2+Q308^2),-SQRT((Q307+P309)^2+Q308^2))</f>
        <v>0</v>
      </c>
      <c r="R312" s="26"/>
      <c r="S312" s="34"/>
      <c r="T312" s="19">
        <f>IF(T$82&gt;0,SQRT((T307+U309)^2+T308^2),-SQRT((T307+S309)^2+T308^2))</f>
        <v>0</v>
      </c>
      <c r="U312" s="26"/>
      <c r="V312" s="34"/>
      <c r="W312" s="19">
        <f>IF(W$82&gt;0,SQRT((W307+X309)^2+W308^2),-SQRT((W307+V309)^2+W308^2))</f>
        <v>0</v>
      </c>
      <c r="X312" s="26"/>
      <c r="Y312" s="34"/>
      <c r="Z312" s="19">
        <f>IF(Z$82&gt;0,SQRT((Z307+AA309)^2+Z308^2),-SQRT((Z307+Y309)^2+Z308^2))</f>
        <v>0</v>
      </c>
      <c r="AA312" s="26"/>
      <c r="AB312" s="34"/>
      <c r="AC312" s="19">
        <f>IF(AC$82&gt;0,SQRT((AC307+AD309)^2+AC308^2),-SQRT((AC307+AB309)^2+AC308^2))</f>
        <v>0</v>
      </c>
      <c r="AD312" s="26"/>
      <c r="AE312" s="34"/>
      <c r="AF312" s="19">
        <f>IF(AF$82&gt;0,SQRT((AF307+AG309)^2+AF308^2),-SQRT((AF307+AE309)^2+AF308^2))</f>
        <v>0</v>
      </c>
      <c r="AG312" s="26"/>
      <c r="AH312" s="34"/>
      <c r="AI312" s="19">
        <f>IF(AI$82&gt;0,SQRT((AI307+AJ309)^2+AI308^2),-SQRT((AI307+AH309)^2+AI308^2))</f>
        <v>0</v>
      </c>
      <c r="AJ312" s="26"/>
      <c r="AK312" s="34"/>
      <c r="AL312" s="19">
        <f>IF(AL$82&gt;0,SQRT((AL307+AM309)^2+AL308^2),-SQRT((AL307+AK309)^2+AL308^2))</f>
        <v>0</v>
      </c>
      <c r="AM312" s="26"/>
      <c r="AN312" s="34"/>
      <c r="AO312" s="19">
        <f>IF(AO$82&gt;0,SQRT((AO307+AP309)^2+AO308^2),-SQRT((AO307+AN309)^2+AO308^2))</f>
        <v>0</v>
      </c>
      <c r="AP312" s="26"/>
      <c r="AQ312" s="34"/>
      <c r="AR312" s="19">
        <f>IF(AR$82&gt;0,SQRT((AR307+AS309)^2+AR308^2),-SQRT((AR307+AQ309)^2+AR308^2))</f>
        <v>0</v>
      </c>
      <c r="AS312" s="26"/>
      <c r="AT312" s="34"/>
      <c r="AU312" s="19">
        <f>IF(AU$82&gt;0,SQRT((AU307+AV309)^2+AU308^2),-SQRT((AU307+AT309)^2+AU308^2))</f>
        <v>0</v>
      </c>
      <c r="AV312" s="26"/>
      <c r="AW312" s="34"/>
      <c r="AX312" s="19">
        <f>IF(AX$82&gt;0,SQRT((AX307+AY309)^2+AX308^2),-SQRT((AX307+AW309)^2+AX308^2))</f>
        <v>0</v>
      </c>
      <c r="AY312" s="26"/>
      <c r="AZ312" s="34"/>
      <c r="BA312" s="19">
        <f>IF(BA$82&gt;0,SQRT((BA307+BB309)^2+BA308^2),-SQRT((BA307+AZ309)^2+BA308^2))</f>
        <v>0</v>
      </c>
      <c r="BB312" s="26"/>
      <c r="BC312" s="34"/>
      <c r="BD312" s="19">
        <f>IF(BD$82&gt;0,SQRT((BD307+BE309)^2+BD308^2),-SQRT((BD307+BC309)^2+BD308^2))</f>
        <v>0</v>
      </c>
      <c r="BE312" s="26"/>
      <c r="BF312" s="34"/>
      <c r="BG312" s="19">
        <f>IF(BG$82&gt;0,SQRT((BG307+BH309)^2+BG308^2),-SQRT((BG307+BF309)^2+BG308^2))</f>
        <v>0</v>
      </c>
      <c r="BH312" s="26"/>
      <c r="BI312" s="34"/>
      <c r="BJ312" s="19">
        <f>IF(BJ$82&gt;0,SQRT((BJ307+BK309)^2+BJ308^2),-SQRT((BJ307+BI309)^2+BJ308^2))</f>
        <v>0</v>
      </c>
      <c r="BK312" s="26"/>
      <c r="BL312" s="34"/>
      <c r="BM312" s="19">
        <f>IF(BM$82&gt;0,SQRT((BM307+BN309)^2+BM308^2),-SQRT((BM307+BL309)^2+BM308^2))</f>
        <v>0</v>
      </c>
      <c r="BN312" s="26"/>
      <c r="BO312" s="34"/>
      <c r="BP312" s="19">
        <f>IF(BP$82&gt;0,SQRT((BP307+BQ309)^2+BP308^2),-SQRT((BP307+BO309)^2+BP308^2))</f>
        <v>0</v>
      </c>
      <c r="BQ312" s="26"/>
      <c r="BR312" s="34"/>
      <c r="BS312" s="19">
        <f>IF(BS$82&gt;0,SQRT((BS307+BT309)^2+BS308^2),-SQRT((BS307+BR309)^2+BS308^2))</f>
        <v>0</v>
      </c>
      <c r="BT312" s="26"/>
      <c r="BU312" s="34"/>
      <c r="BV312" s="19">
        <f>IF(BV$82&gt;0,SQRT((BV307+BW309)^2+BV308^2),-SQRT((BV307+BU309)^2+BV308^2))</f>
        <v>0</v>
      </c>
      <c r="BW312" s="26"/>
      <c r="BX312" s="34"/>
      <c r="BY312" s="19">
        <f>IF(BY$82&gt;0,SQRT((BY307+BZ309)^2+BY308^2),-SQRT((BY307+BX309)^2+BY308^2))</f>
        <v>0</v>
      </c>
      <c r="BZ312" s="26"/>
      <c r="CA312" s="34"/>
      <c r="CB312" s="19">
        <f>IF(CB$82&gt;0,SQRT((CB307+CC309)^2+CB308^2),-SQRT((CB307+CA309)^2+CB308^2))</f>
        <v>0</v>
      </c>
      <c r="CC312" s="26"/>
    </row>
    <row r="313" spans="1:81">
      <c r="A313" s="41" t="s">
        <v>226</v>
      </c>
      <c r="B313" s="6" t="str">
        <f>IF(D313="","",IF(ABS(H313)=Bemessung!$C$26,ABS(Daten!H310),IF(ABS(Daten!K313)=Bemessung!$C$26,ABS(Daten!K310),IF(ABS(Daten!N313)=Bemessung!$C$26,ABS(Daten!N310),IF(ABS(Daten!Q313)=Bemessung!$C$26,ABS(Daten!Q310),IF(ABS(Daten!T313)=Bemessung!$C$26,ABS(Daten!T310),IF(ABS(Daten!W313)=Bemessung!$C$26,ABS(Daten!W310),IF(ABS(Daten!Z313)=Bemessung!$C$26,ABS(Daten!Z310),IF(ABS(Daten!AC313)=Bemessung!$C$26,ABS(Daten!AC310),IF(ABS(Daten!AF313)=Bemessung!$C$26,ABS(Daten!AF310),IF(ABS(Daten!AI313)=Bemessung!$C$26,ABS(Daten!AI310),IF(ABS(Daten!AL313)=Bemessung!$C$26,ABS(Daten!AL310),IF(ABS(Daten!AO313)=Bemessung!$C$26,ABS(Daten!AO310),IF(ABS(Daten!AR313)=Bemessung!$C$26,ABS(Daten!AR310),IF(ABS(Daten!AU313)=Bemessung!$C$26,ABS(Daten!AU310),IF(ABS(Daten!AX313)=Bemessung!$C$26,ABS(Daten!AX310),IF(ABS(Daten!BA313)=Bemessung!$C$26,ABS(Daten!BA310),IF(ABS(Daten!BD313)=Bemessung!$C$26,ABS(Daten!BD310),IF(ABS(Daten!BG313)=Bemessung!$C$26,ABS(Daten!BG310),IF(ABS(Daten!BJ313)=Bemessung!$C$26,ABS(Daten!BJ310),IF(ABS(Daten!BM313)=Bemessung!$C$26,ABS(Daten!BM310),IF(ABS(Daten!BP313)=Bemessung!$C$26,ABS(Daten!BP310),IF(ABS(Daten!BS313)=Bemessung!$C$26,ABS(Daten!BS310),IF(ABS(Daten!BV313)=Bemessung!$C$26,ABS(Daten!BV310),IF(ABS(Daten!BY313)=Bemessung!$C$26,ABS(Daten!BY310),IF(ABS(Daten!CB313)=Bemessung!$C$26,ABS(Daten!CB310),""))))))))))))))))))))))))))</f>
        <v/>
      </c>
      <c r="C313" s="65" t="str">
        <f>IF(D313="","",IF(ABS(H313)=Bemessung!$C$26,1,IF(ABS(Daten!K313)=Bemessung!$C$26,2,IF(ABS(Daten!N313)=Bemessung!$C$26,3,IF(ABS(Daten!Q313)=Bemessung!$C$26,4,IF(ABS(Daten!T313)=Bemessung!$C$26,5,IF(ABS(Daten!W313)=Bemessung!$C$26,6,IF(ABS(Daten!Z313)=Bemessung!$C$26,7,IF(ABS(Daten!AC313)=Bemessung!$C$26,8,IF(ABS(Daten!AF313)=Bemessung!$C$26,9,IF(ABS(Daten!AI313)=Bemessung!$C$26,10,IF(ABS(Daten!AL313)=Bemessung!$C$26,11,IF(ABS(Daten!AO313)=Bemessung!$C$26,12,IF(ABS(Daten!AR313)=Bemessung!$C$26,13,IF(ABS(Daten!AU313)=Bemessung!$C$26,14,IF(ABS(Daten!AX313)=Bemessung!$C$26,15,IF(ABS(Daten!BA313)=Bemessung!$C$26,16,IF(ABS(Daten!BD313)=Bemessung!$C$26,17,IF(ABS(Daten!BG313)=Bemessung!$C$26,18,IF(ABS(Daten!BJ313)=Bemessung!$C$26,19,IF(ABS(Daten!BM313)=Bemessung!$C$26,20,IF(ABS(Daten!BP313)=Bemessung!$C$26,21,IF(ABS(Daten!BS313)=Bemessung!$C$26,22,IF(ABS(Daten!BV313)=Bemessung!$C$26,23,IF(ABS(Daten!BY313)=Bemessung!$C$26,24,IF(ABS(Daten!CB313)=Bemessung!$C$26,25,""))))))))))))))))))))))))))</f>
        <v/>
      </c>
      <c r="D313" s="58" t="str">
        <f>IF(OR(ABS(H313)=Bemessung!$C$26,ABS(K313)=Bemessung!$C$26,ABS(N313)=Bemessung!$C$26,ABS(Daten!Q313)=Bemessung!$C$26,ABS(Daten!T313)=Bemessung!$C$26,ABS(Daten!W313)=Bemessung!$C$26,ABS(Daten!Z313)=Bemessung!$C$26,ABS(Daten!AC313)=Bemessung!$C$26,ABS(Daten!AF313)=Bemessung!$C$26,ABS(Daten!AI313)=Bemessung!$C$26,ABS(Daten!AL313)=Bemessung!$C$26,ABS(Daten!AO313)=Bemessung!$C$26,ABS(Daten!AR313)=Bemessung!$C$26,ABS(Daten!AU313)=Bemessung!$C$26,ABS(Daten!AX313)=Bemessung!$C$26,ABS(Daten!BA313)=Bemessung!$C$26,ABS(Daten!BD313)=Bemessung!$C$26,ABS(Daten!BG313)=Bemessung!$C$26,ABS(Daten!BJ313)=Bemessung!$C$26,ABS(Daten!BM313)=Bemessung!$C$26,ABS(Daten!BP313)=Bemessung!$C$26,ABS(Daten!BS313)=Bemessung!$C$26,ABS(Daten!BV313)=Bemessung!$C$26,ABS(Daten!BY313)=Bemessung!$C$26,ABS(Daten!CB313)=Bemessung!$C$26),D306,"")</f>
        <v/>
      </c>
      <c r="E313" s="6"/>
      <c r="F313" s="57" t="s">
        <v>183</v>
      </c>
      <c r="G313" s="34"/>
      <c r="H313" s="19">
        <f>IF(H$82&gt;0,SQRT((H310+I309)^2+H311^2),-SQRT((H310+G309)^2+H311^2))</f>
        <v>0</v>
      </c>
      <c r="I313" s="26"/>
      <c r="J313" s="34"/>
      <c r="K313" s="19">
        <f>IF(K$82&gt;0,SQRT((K310+L309)^2+K311^2),-SQRT((K310+J309)^2+K311^2))</f>
        <v>0</v>
      </c>
      <c r="L313" s="26"/>
      <c r="M313" s="34"/>
      <c r="N313" s="19">
        <f>IF(N$82&gt;0,SQRT((N310+O309)^2+N311^2),-SQRT((N310+M309)^2+N311^2))</f>
        <v>0</v>
      </c>
      <c r="O313" s="26"/>
      <c r="P313" s="34"/>
      <c r="Q313" s="19">
        <f>IF(Q$82&gt;0,SQRT((Q310+R309)^2+Q311^2),-SQRT((Q310+P309)^2+Q311^2))</f>
        <v>0</v>
      </c>
      <c r="R313" s="26"/>
      <c r="S313" s="34"/>
      <c r="T313" s="19">
        <f>IF(T$82&gt;0,SQRT((T310+U309)^2+T311^2),-SQRT((T310+S309)^2+T311^2))</f>
        <v>0</v>
      </c>
      <c r="U313" s="26"/>
      <c r="V313" s="34"/>
      <c r="W313" s="19">
        <f>IF(W$82&gt;0,SQRT((W310+X309)^2+W311^2),-SQRT((W310+V309)^2+W311^2))</f>
        <v>0</v>
      </c>
      <c r="X313" s="26"/>
      <c r="Y313" s="34"/>
      <c r="Z313" s="19">
        <f>IF(Z$82&gt;0,SQRT((Z310+AA309)^2+Z311^2),-SQRT((Z310+Y309)^2+Z311^2))</f>
        <v>0</v>
      </c>
      <c r="AA313" s="26"/>
      <c r="AB313" s="34"/>
      <c r="AC313" s="19">
        <f>IF(AC$82&gt;0,SQRT((AC310+AD309)^2+AC311^2),-SQRT((AC310+AB309)^2+AC311^2))</f>
        <v>0</v>
      </c>
      <c r="AD313" s="26"/>
      <c r="AE313" s="34"/>
      <c r="AF313" s="19">
        <f>IF(AF$82&gt;0,SQRT((AF310+AG309)^2+AF311^2),-SQRT((AF310+AE309)^2+AF311^2))</f>
        <v>0</v>
      </c>
      <c r="AG313" s="26"/>
      <c r="AH313" s="34"/>
      <c r="AI313" s="19">
        <f>IF(AI$82&gt;0,SQRT((AI310+AJ309)^2+AI311^2),-SQRT((AI310+AH309)^2+AI311^2))</f>
        <v>0</v>
      </c>
      <c r="AJ313" s="26"/>
      <c r="AK313" s="34"/>
      <c r="AL313" s="19">
        <f>IF(AL$82&gt;0,SQRT((AL310+AM309)^2+AL311^2),-SQRT((AL310+AK309)^2+AL311^2))</f>
        <v>0</v>
      </c>
      <c r="AM313" s="26"/>
      <c r="AN313" s="34"/>
      <c r="AO313" s="19">
        <f>IF(AO$82&gt;0,SQRT((AO310+AP309)^2+AO311^2),-SQRT((AO310+AN309)^2+AO311^2))</f>
        <v>0</v>
      </c>
      <c r="AP313" s="26"/>
      <c r="AQ313" s="34"/>
      <c r="AR313" s="19">
        <f>IF(AR$82&gt;0,SQRT((AR310+AS309)^2+AR311^2),-SQRT((AR310+AQ309)^2+AR311^2))</f>
        <v>0</v>
      </c>
      <c r="AS313" s="26"/>
      <c r="AT313" s="34"/>
      <c r="AU313" s="19">
        <f>IF(AU$82&gt;0,SQRT((AU310+AV309)^2+AU311^2),-SQRT((AU310+AT309)^2+AU311^2))</f>
        <v>0</v>
      </c>
      <c r="AV313" s="26"/>
      <c r="AW313" s="34"/>
      <c r="AX313" s="19">
        <f>IF(AX$82&gt;0,SQRT((AX310+AY309)^2+AX311^2),-SQRT((AX310+AW309)^2+AX311^2))</f>
        <v>0</v>
      </c>
      <c r="AY313" s="26"/>
      <c r="AZ313" s="34"/>
      <c r="BA313" s="19">
        <f>IF(BA$82&gt;0,SQRT((BA310+BB309)^2+BA311^2),-SQRT((BA310+AZ309)^2+BA311^2))</f>
        <v>0</v>
      </c>
      <c r="BB313" s="26"/>
      <c r="BC313" s="34"/>
      <c r="BD313" s="19">
        <f>IF(BD$82&gt;0,SQRT((BD310+BE309)^2+BD311^2),-SQRT((BD310+BC309)^2+BD311^2))</f>
        <v>0</v>
      </c>
      <c r="BE313" s="26"/>
      <c r="BF313" s="34"/>
      <c r="BG313" s="19">
        <f>IF(BG$82&gt;0,SQRT((BG310+BH309)^2+BG311^2),-SQRT((BG310+BF309)^2+BG311^2))</f>
        <v>0</v>
      </c>
      <c r="BH313" s="26"/>
      <c r="BI313" s="34"/>
      <c r="BJ313" s="19">
        <f>IF(BJ$82&gt;0,SQRT((BJ310+BK309)^2+BJ311^2),-SQRT((BJ310+BI309)^2+BJ311^2))</f>
        <v>0</v>
      </c>
      <c r="BK313" s="26"/>
      <c r="BL313" s="34"/>
      <c r="BM313" s="19">
        <f>IF(BM$82&gt;0,SQRT((BM310+BN309)^2+BM311^2),-SQRT((BM310+BL309)^2+BM311^2))</f>
        <v>0</v>
      </c>
      <c r="BN313" s="26"/>
      <c r="BO313" s="34"/>
      <c r="BP313" s="19">
        <f>IF(BP$82&gt;0,SQRT((BP310+BQ309)^2+BP311^2),-SQRT((BP310+BO309)^2+BP311^2))</f>
        <v>0</v>
      </c>
      <c r="BQ313" s="26"/>
      <c r="BR313" s="34"/>
      <c r="BS313" s="19">
        <f>IF(BS$82&gt;0,SQRT((BS310+BT309)^2+BS311^2),-SQRT((BS310+BR309)^2+BS311^2))</f>
        <v>0</v>
      </c>
      <c r="BT313" s="26"/>
      <c r="BU313" s="34"/>
      <c r="BV313" s="19">
        <f>IF(BV$82&gt;0,SQRT((BV310+BW309)^2+BV311^2),-SQRT((BV310+BU309)^2+BV311^2))</f>
        <v>0</v>
      </c>
      <c r="BW313" s="26"/>
      <c r="BX313" s="34"/>
      <c r="BY313" s="19">
        <f>IF(BY$82&gt;0,SQRT((BY310+BZ309)^2+BY311^2),-SQRT((BY310+BX309)^2+BY311^2))</f>
        <v>0</v>
      </c>
      <c r="BZ313" s="26"/>
      <c r="CA313" s="34"/>
      <c r="CB313" s="19">
        <f>IF(CB$82&gt;0,SQRT((CB310+CC309)^2+CB311^2),-SQRT((CB310+CA309)^2+CB311^2))</f>
        <v>0</v>
      </c>
      <c r="CC313" s="26"/>
    </row>
    <row r="314" spans="1:81">
      <c r="A314" s="41" t="s">
        <v>227</v>
      </c>
      <c r="B314" s="6" t="str">
        <f>IF(D313="","",IF(ABS(H313)=Bemessung!$C$26,ABS(Daten!H309),IF(ABS(Daten!K313)=Bemessung!$C$26,ABS(Daten!K309),IF(ABS(Daten!N313)=Bemessung!$C$26,ABS(Daten!N309),IF(ABS(Daten!Q313)=Bemessung!$C$26,ABS(Daten!Q309),IF(ABS(Daten!T313)=Bemessung!$C$26,ABS(Daten!T309),IF(ABS(Daten!W313)=Bemessung!$C$26,ABS(Daten!W309),IF(ABS(Daten!Z313)=Bemessung!$C$26,ABS(Daten!Z309),IF(ABS(Daten!AC313)=Bemessung!$C$26,ABS(Daten!AC309),IF(ABS(Daten!AF313)=Bemessung!$C$26,ABS(Daten!AF309),IF(ABS(Daten!AI313)=Bemessung!$C$26,ABS(Daten!AI309),IF(ABS(Daten!AL313)=Bemessung!$C$26,ABS(Daten!AL309),IF(ABS(Daten!AO313)=Bemessung!$C$26,ABS(Daten!AO309),IF(ABS(Daten!AR313)=Bemessung!$C$26,ABS(Daten!AR309),IF(ABS(Daten!AU313)=Bemessung!$C$26,ABS(Daten!AU309),IF(ABS(Daten!AX313)=Bemessung!$C$26,ABS(Daten!AX309),IF(ABS(Daten!BA313)=Bemessung!$C$26,ABS(Daten!BA309),IF(ABS(Daten!BD313)=Bemessung!$C$26,ABS(Daten!BD309),IF(ABS(Daten!BG313)=Bemessung!$C$26,ABS(Daten!BG309),IF(ABS(Daten!BJ313)=Bemessung!$C$26,ABS(Daten!BJ309),IF(ABS(Daten!BM313)=Bemessung!$C$26,ABS(Daten!BM309),IF(ABS(Daten!BP313)=Bemessung!$C$26,ABS(Daten!BP309),IF(ABS(Daten!BS313)=Bemessung!$C$26,ABS(Daten!BS309),IF(ABS(Daten!BV313)=Bemessung!$C$26,ABS(Daten!BV309),IF(ABS(Daten!BY313)=Bemessung!$C$26,ABS(Daten!BY309),IF(ABS(Daten!CB313)=Bemessung!$C$26,ABS(Daten!CB309),""))))))))))))))))))))))))))</f>
        <v/>
      </c>
      <c r="C314" s="28"/>
      <c r="E314" s="3"/>
      <c r="F314" s="58" t="s">
        <v>102</v>
      </c>
      <c r="G314" s="59"/>
      <c r="H314" s="60">
        <f>IF(H$82&gt;0,MAX(H312:H313),MIN(H312:H313))</f>
        <v>0</v>
      </c>
      <c r="I314" s="61"/>
      <c r="J314" s="59"/>
      <c r="K314" s="60">
        <f>IF(K$82&gt;0,MAX(K312:K313),MIN(K312:K313))</f>
        <v>0</v>
      </c>
      <c r="L314" s="61"/>
      <c r="M314" s="59"/>
      <c r="N314" s="60">
        <f>IF(N$82&gt;0,MAX(N312:N313),MIN(N312:N313))</f>
        <v>0</v>
      </c>
      <c r="O314" s="61"/>
      <c r="P314" s="59"/>
      <c r="Q314" s="60">
        <f>IF(Q$82&gt;0,MAX(Q312:Q313),MIN(Q312:Q313))</f>
        <v>0</v>
      </c>
      <c r="R314" s="61"/>
      <c r="S314" s="59"/>
      <c r="T314" s="60">
        <f>IF(T$82&gt;0,MAX(T312:T313),MIN(T312:T313))</f>
        <v>0</v>
      </c>
      <c r="U314" s="61"/>
      <c r="V314" s="59"/>
      <c r="W314" s="60">
        <f>IF(W$82&gt;0,MAX(W312:W313),MIN(W312:W313))</f>
        <v>0</v>
      </c>
      <c r="X314" s="61"/>
      <c r="Y314" s="59"/>
      <c r="Z314" s="60">
        <f>IF(Z$82&gt;0,MAX(Z312:Z313),MIN(Z312:Z313))</f>
        <v>0</v>
      </c>
      <c r="AA314" s="61"/>
      <c r="AB314" s="59"/>
      <c r="AC314" s="60">
        <f>IF(AC$82&gt;0,MAX(AC312:AC313),MIN(AC312:AC313))</f>
        <v>0</v>
      </c>
      <c r="AD314" s="61"/>
      <c r="AE314" s="59"/>
      <c r="AF314" s="60">
        <f>IF(AF$82&gt;0,MAX(AF312:AF313),MIN(AF312:AF313))</f>
        <v>0</v>
      </c>
      <c r="AG314" s="61"/>
      <c r="AH314" s="59"/>
      <c r="AI314" s="60">
        <f>IF(AI$82&gt;0,MAX(AI312:AI313),MIN(AI312:AI313))</f>
        <v>0</v>
      </c>
      <c r="AJ314" s="61"/>
      <c r="AK314" s="59"/>
      <c r="AL314" s="60">
        <f>IF(AL$82&gt;0,MAX(AL312:AL313),MIN(AL312:AL313))</f>
        <v>0</v>
      </c>
      <c r="AM314" s="61"/>
      <c r="AN314" s="59"/>
      <c r="AO314" s="60">
        <f>IF(AO$82&gt;0,MAX(AO312:AO313),MIN(AO312:AO313))</f>
        <v>0</v>
      </c>
      <c r="AP314" s="61"/>
      <c r="AQ314" s="59"/>
      <c r="AR314" s="60">
        <f>IF(AR$82&gt;0,MAX(AR312:AR313),MIN(AR312:AR313))</f>
        <v>0</v>
      </c>
      <c r="AS314" s="61"/>
      <c r="AT314" s="59"/>
      <c r="AU314" s="60">
        <f>IF(AU$82&gt;0,MAX(AU312:AU313),MIN(AU312:AU313))</f>
        <v>0</v>
      </c>
      <c r="AV314" s="61"/>
      <c r="AW314" s="59"/>
      <c r="AX314" s="60">
        <f>IF(AX$82&gt;0,MAX(AX312:AX313),MIN(AX312:AX313))</f>
        <v>0</v>
      </c>
      <c r="AY314" s="61"/>
      <c r="AZ314" s="59"/>
      <c r="BA314" s="60">
        <f>IF(BA$82&gt;0,MAX(BA312:BA313),MIN(BA312:BA313))</f>
        <v>0</v>
      </c>
      <c r="BB314" s="61"/>
      <c r="BC314" s="59"/>
      <c r="BD314" s="60">
        <f>IF(BD$82&gt;0,MAX(BD312:BD313),MIN(BD312:BD313))</f>
        <v>0</v>
      </c>
      <c r="BE314" s="61"/>
      <c r="BF314" s="59"/>
      <c r="BG314" s="60">
        <f>IF(BG$82&gt;0,MAX(BG312:BG313),MIN(BG312:BG313))</f>
        <v>0</v>
      </c>
      <c r="BH314" s="61"/>
      <c r="BI314" s="59"/>
      <c r="BJ314" s="60">
        <f>IF(BJ$82&gt;0,MAX(BJ312:BJ313),MIN(BJ312:BJ313))</f>
        <v>0</v>
      </c>
      <c r="BK314" s="61"/>
      <c r="BL314" s="59"/>
      <c r="BM314" s="60">
        <f>IF(BM$82&gt;0,MAX(BM312:BM313),MIN(BM312:BM313))</f>
        <v>0</v>
      </c>
      <c r="BN314" s="61"/>
      <c r="BO314" s="59"/>
      <c r="BP314" s="60">
        <f>IF(BP$82&gt;0,MAX(BP312:BP313),MIN(BP312:BP313))</f>
        <v>0</v>
      </c>
      <c r="BQ314" s="61"/>
      <c r="BR314" s="59"/>
      <c r="BS314" s="60">
        <f>IF(BS$82&gt;0,MAX(BS312:BS313),MIN(BS312:BS313))</f>
        <v>0</v>
      </c>
      <c r="BT314" s="61"/>
      <c r="BU314" s="59"/>
      <c r="BV314" s="60">
        <f>IF(BV$82&gt;0,MAX(BV312:BV313),MIN(BV312:BV313))</f>
        <v>0</v>
      </c>
      <c r="BW314" s="61"/>
      <c r="BX314" s="59"/>
      <c r="BY314" s="60">
        <f>IF(BY$82&gt;0,MAX(BY312:BY313),MIN(BY312:BY313))</f>
        <v>0</v>
      </c>
      <c r="BZ314" s="61"/>
      <c r="CA314" s="59"/>
      <c r="CB314" s="60">
        <f>IF(CB$82&gt;0,MAX(CB312:CB313),MIN(CB312:CB313))</f>
        <v>0</v>
      </c>
      <c r="CC314" s="61"/>
    </row>
    <row r="315" spans="1:81">
      <c r="A315" s="34" t="s">
        <v>228</v>
      </c>
      <c r="B315" s="19" t="str">
        <f>IF(D313="","",IF(ABS(H313)=Bemessung!$C$26,ABS(Daten!H311),IF(ABS(Daten!K313)=Bemessung!$C$26,ABS(Daten!K311),IF(ABS(Daten!N313)=Bemessung!$C$26,ABS(Daten!N311),IF(ABS(Daten!Q313)=Bemessung!$C$26,ABS(Daten!Q311),IF(ABS(Daten!T313)=Bemessung!$C$26,ABS(Daten!T311),IF(ABS(Daten!W313)=Bemessung!$C$26,ABS(Daten!W311),IF(ABS(Daten!Z313)=Bemessung!$C$26,ABS(Daten!Z311),IF(ABS(Daten!AC313)=Bemessung!$C$26,ABS(Daten!AC311),IF(ABS(Daten!AF313)=Bemessung!$C$26,ABS(Daten!AF311),IF(ABS(Daten!AI313)=Bemessung!$C$26,ABS(Daten!AI311),IF(ABS(Daten!AL313)=Bemessung!$C$26,ABS(Daten!AL311),IF(ABS(Daten!AO313)=Bemessung!$C$26,ABS(Daten!AO311),IF(ABS(Daten!AR313)=Bemessung!$C$26,ABS(Daten!AR311),IF(ABS(Daten!AU313)=Bemessung!$C$26,ABS(Daten!AU311),IF(ABS(Daten!AX313)=Bemessung!$C$26,ABS(Daten!AX311),IF(ABS(Daten!BA313)=Bemessung!$C$26,ABS(Daten!BA311),IF(ABS(Daten!BD313)=Bemessung!$C$26,ABS(Daten!BD311),IF(ABS(Daten!BG313)=Bemessung!$C$26,ABS(Daten!BG311),IF(ABS(Daten!BJ313)=Bemessung!$C$26,ABS(Daten!BJ311),IF(ABS(Daten!BM313)=Bemessung!$C$26,ABS(Daten!BM311),IF(ABS(Daten!BP313)=Bemessung!$C$26,ABS(Daten!BP311),IF(ABS(Daten!BS313)=Bemessung!$C$26,ABS(Daten!BS311),IF(ABS(Daten!BV313)=Bemessung!$C$26,ABS(Daten!BV311),IF(ABS(Daten!BY313)=Bemessung!$C$26,ABS(Daten!BY311),IF(ABS(Daten!CB313)=Bemessung!$C$26,ABS(Daten!CB311),""))))))))))))))))))))))))))</f>
        <v/>
      </c>
      <c r="C315" s="53"/>
      <c r="E315" s="3"/>
      <c r="F315" s="3"/>
      <c r="G315" s="3"/>
      <c r="H315" s="3"/>
      <c r="I315" s="3"/>
      <c r="J315" s="3"/>
      <c r="K315" s="3"/>
      <c r="L315" s="3"/>
      <c r="M315" s="3"/>
      <c r="P315" s="3"/>
      <c r="AP315" s="3"/>
      <c r="AQ315" s="3"/>
      <c r="AR315" s="3"/>
      <c r="AS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</row>
    <row r="316" spans="1:81">
      <c r="E316" s="3"/>
      <c r="F316" s="3" t="s">
        <v>99</v>
      </c>
      <c r="G316" s="3"/>
      <c r="H316" s="6">
        <f>IF($E318=0,0,IF(H$80=0,0,H306))</f>
        <v>0</v>
      </c>
      <c r="I316" s="97">
        <f>IF(H$80=0,0,IF(OR($E318&gt;H_T-LBh_o,$E318&lt;=LBH_u),0,Daten!H316))</f>
        <v>0</v>
      </c>
      <c r="J316" s="3"/>
      <c r="K316" s="6">
        <f>IF($E318=0,0,IF(K$80=0,0,K306))</f>
        <v>0</v>
      </c>
      <c r="L316" s="97">
        <f>IF(K$80=0,0,IF(OR($E318&gt;H_T-LBh_o,$E318&lt;=LBH_u),0,Daten!K316))</f>
        <v>0</v>
      </c>
      <c r="M316" s="3"/>
      <c r="N316" s="6">
        <f>IF($E318=0,0,IF(N$80=0,0,N306))</f>
        <v>0</v>
      </c>
      <c r="O316" s="97">
        <f>IF(N$80=0,0,IF(OR($E318&gt;H_T-LBh_o,$E318&lt;=LBH_u),0,Daten!N316))</f>
        <v>0</v>
      </c>
      <c r="P316" s="3"/>
      <c r="Q316" s="6">
        <f>IF($E318=0,0,IF(Q$80=0,0,Q306))</f>
        <v>0</v>
      </c>
      <c r="R316" s="97">
        <f>IF(Q$80=0,0,IF(OR($E318&gt;H_T-LBh_o,$E318&lt;=LBH_u),0,Daten!Q316))</f>
        <v>0</v>
      </c>
      <c r="T316" s="6">
        <f>IF($E318=0,0,IF(T$80=0,0,T306))</f>
        <v>0</v>
      </c>
      <c r="U316" s="97">
        <f>IF(T$80=0,0,IF(OR($E318&gt;H_T-LBh_o,$E318&lt;=LBH_u),0,Daten!T316))</f>
        <v>0</v>
      </c>
      <c r="W316" s="6">
        <f>IF($E318=0,0,IF(W$80=0,0,W306))</f>
        <v>0</v>
      </c>
      <c r="X316" s="97">
        <f>IF(W$80=0,0,IF(OR($E318&gt;H_T-LBh_o,$E318&lt;=LBH_u),0,Daten!W316))</f>
        <v>0</v>
      </c>
      <c r="Z316" s="6">
        <f>IF($E318=0,0,IF(Z$80=0,0,Z306))</f>
        <v>0</v>
      </c>
      <c r="AA316" s="97">
        <f>IF(Z$80=0,0,IF(OR($E318&gt;H_T-LBh_o,$E318&lt;=LBH_u),0,Daten!Z316))</f>
        <v>0</v>
      </c>
      <c r="AC316" s="6">
        <f>IF($E318=0,0,IF(AC$80=0,0,AC306))</f>
        <v>0</v>
      </c>
      <c r="AD316" s="97">
        <f>IF(AC$80=0,0,IF(OR($E318&gt;H_T-LBh_o,$E318&lt;=LBH_u),0,Daten!AC316))</f>
        <v>0</v>
      </c>
      <c r="AF316" s="6">
        <f>IF($E318=0,0,IF(AF$80=0,0,AF306))</f>
        <v>0</v>
      </c>
      <c r="AG316" s="97">
        <f>IF(AF$80=0,0,IF(OR($E318&gt;H_T-LBh_o,$E318&lt;=LBH_u),0,Daten!AF316))</f>
        <v>0</v>
      </c>
      <c r="AI316" s="6">
        <f>IF($E318=0,0,IF(AI$80=0,0,AI306))</f>
        <v>0</v>
      </c>
      <c r="AJ316" s="97">
        <f>IF(AI$80=0,0,IF(OR($E318&gt;H_T-LBh_o,$E318&lt;=LBH_u),0,Daten!AI316))</f>
        <v>0</v>
      </c>
      <c r="AL316" s="6">
        <f>IF($E318=0,0,IF(AL$80=0,0,AL306))</f>
        <v>0</v>
      </c>
      <c r="AM316" s="97">
        <f>IF(AL$80=0,0,IF(OR($E318&gt;H_T-LBh_o,$E318&lt;=LBH_u),0,Daten!AL316))</f>
        <v>0</v>
      </c>
      <c r="AO316" s="6">
        <f>IF($E318=0,0,IF(AO$80=0,0,AO306))</f>
        <v>0</v>
      </c>
      <c r="AP316" s="97">
        <f>IF(AO$80=0,0,IF(OR($E318&gt;H_T-LBh_o,$E318&lt;=LBH_u),0,Daten!AO316))</f>
        <v>0</v>
      </c>
      <c r="AQ316" s="3"/>
      <c r="AR316" s="6">
        <f>IF($E318=0,0,IF(AR$80=0,0,AR306))</f>
        <v>0</v>
      </c>
      <c r="AS316" s="97">
        <f>IF(AR$80=0,0,IF(OR($E318&gt;H_T-LBh_o,$E318&lt;=LBH_u),0,Daten!AR316))</f>
        <v>0</v>
      </c>
      <c r="AU316" s="6">
        <f>IF($E318=0,0,IF(AU$80=0,0,AU306))</f>
        <v>0</v>
      </c>
      <c r="AV316" s="97">
        <f>IF(AU$80=0,0,IF(OR($E318&gt;H_T-LBh_o,$E318&lt;=LBH_u),0,Daten!AU316))</f>
        <v>0</v>
      </c>
      <c r="AW316" s="3"/>
      <c r="AX316" s="6">
        <f>IF($E318=0,0,IF(AX$80=0,0,AX306))</f>
        <v>0</v>
      </c>
      <c r="AY316" s="97">
        <f>IF(AX$80=0,0,IF(OR($E318&gt;H_T-LBh_o,$E318&lt;=LBH_u),0,Daten!AX316))</f>
        <v>0</v>
      </c>
      <c r="AZ316" s="3"/>
      <c r="BA316" s="6">
        <f>IF($E318=0,0,IF(BA$80=0,0,BA306))</f>
        <v>0</v>
      </c>
      <c r="BB316" s="97">
        <f>IF(BA$80=0,0,IF(OR($E318&gt;H_T-LBh_o,$E318&lt;=LBH_u),0,Daten!BA316))</f>
        <v>0</v>
      </c>
      <c r="BC316" s="3"/>
      <c r="BD316" s="6">
        <f>IF($E318=0,0,IF(BD$80=0,0,BD306))</f>
        <v>0</v>
      </c>
      <c r="BE316" s="97">
        <f>IF(BD$80=0,0,IF(OR($E318&gt;H_T-LBh_o,$E318&lt;=LBH_u),0,Daten!BD316))</f>
        <v>0</v>
      </c>
      <c r="BF316" s="3"/>
      <c r="BG316" s="6">
        <f>IF($E318=0,0,IF(BG$80=0,0,BG306))</f>
        <v>0</v>
      </c>
      <c r="BH316" s="97">
        <f>IF(BG$80=0,0,IF(OR($E318&gt;H_T-LBh_o,$E318&lt;=LBH_u),0,Daten!BG316))</f>
        <v>0</v>
      </c>
      <c r="BI316" s="3"/>
      <c r="BJ316" s="6">
        <f>IF($E318=0,0,IF(BJ$80=0,0,BJ306))</f>
        <v>0</v>
      </c>
      <c r="BK316" s="97">
        <f>IF(BJ$80=0,0,IF(OR($E318&gt;H_T-LBh_o,$E318&lt;=LBH_u),0,Daten!BJ316))</f>
        <v>0</v>
      </c>
      <c r="BL316" s="3"/>
      <c r="BM316" s="6">
        <f>IF($E318=0,0,IF(BM$80=0,0,BM306))</f>
        <v>0</v>
      </c>
      <c r="BN316" s="97">
        <f>IF(BM$80=0,0,IF(OR($E318&gt;H_T-LBh_o,$E318&lt;=LBH_u),0,Daten!BM316))</f>
        <v>0</v>
      </c>
      <c r="BO316" s="3"/>
      <c r="BP316" s="6">
        <f>IF($E318=0,0,IF(BP$80=0,0,BP306))</f>
        <v>0</v>
      </c>
      <c r="BQ316" s="97">
        <f>IF(BP$80=0,0,IF(OR($E318&gt;H_T-LBh_o,$E318&lt;=LBH_u),0,Daten!BP316))</f>
        <v>0</v>
      </c>
      <c r="BR316" s="3"/>
      <c r="BS316" s="6">
        <f>IF($E318=0,0,IF(BS$80=0,0,BS306))</f>
        <v>0</v>
      </c>
      <c r="BT316" s="97">
        <f>IF(BS$80=0,0,IF(OR($E318&gt;H_T-LBh_o,$E318&lt;=LBH_u),0,Daten!BS316))</f>
        <v>0</v>
      </c>
      <c r="BU316" s="3"/>
      <c r="BV316" s="6">
        <f>IF($E318=0,0,IF(BV$80=0,0,BV306))</f>
        <v>0</v>
      </c>
      <c r="BW316" s="97">
        <f>IF(BV$80=0,0,IF(OR($E318&gt;H_T-LBh_o,$E318&lt;=LBH_u),0,Daten!BV316))</f>
        <v>0</v>
      </c>
      <c r="BX316" s="3"/>
      <c r="BY316" s="6">
        <f>IF($E318=0,0,IF(BY$80=0,0,BY306))</f>
        <v>0</v>
      </c>
      <c r="BZ316" s="97">
        <f>IF(BY$80=0,0,IF(OR($E318&gt;H_T-LBh_o,$E318&lt;=LBH_u),0,Daten!BY316))</f>
        <v>0</v>
      </c>
      <c r="CA316" s="3"/>
      <c r="CB316" s="6">
        <f>IF($E318=0,0,IF(CB$80=0,0,CB306))</f>
        <v>0</v>
      </c>
      <c r="CC316" s="97">
        <f>IF(CB$80=0,0,IF(OR($E318&gt;H_T-LBh_o,$E318&lt;=LBH_u),0,Daten!CB316))</f>
        <v>0</v>
      </c>
    </row>
    <row r="317" spans="1:81">
      <c r="A317" s="46" t="str">
        <f>IF(D323=D317,H318,IF(D324=D317,H321,""))</f>
        <v/>
      </c>
      <c r="B317" s="92" t="str">
        <f>IF(AND(D323="",D324=""),"",D317)</f>
        <v/>
      </c>
      <c r="C317" s="92" t="str">
        <f>IF(AND(D323="",D324=""),"",IF(D323=D317,"oben","unten"))</f>
        <v/>
      </c>
      <c r="D317" s="3">
        <v>22</v>
      </c>
      <c r="F317" s="3" t="s">
        <v>100</v>
      </c>
      <c r="G317" s="3"/>
      <c r="H317" s="6">
        <f>IF(H$80=0,0,H316-qd*($E318-$E320)/H_T)</f>
        <v>0</v>
      </c>
      <c r="I317" s="97">
        <f>IF(H$80=0,0,IF(OR($E320&gt;=H_T-LBh_o,$E320&lt;LBH_u),0,Daten!H317))</f>
        <v>0</v>
      </c>
      <c r="J317" s="3"/>
      <c r="K317" s="6">
        <f>IF(K$80=0,0,K316-qd*($E318-$E320)/H_T)</f>
        <v>0</v>
      </c>
      <c r="L317" s="97">
        <f>IF(K$80=0,0,IF(OR($E320&gt;=H_T-LBh_o,$E320&lt;LBH_u),0,Daten!K317))</f>
        <v>0</v>
      </c>
      <c r="M317" s="3"/>
      <c r="N317" s="6">
        <f>IF(N$80=0,0,N316-qd*($E318-$E320)/H_T)</f>
        <v>0</v>
      </c>
      <c r="O317" s="97">
        <f>IF(N$80=0,0,IF(OR($E320&gt;=H_T-LBh_o,$E320&lt;LBH_u),0,Daten!N317))</f>
        <v>0</v>
      </c>
      <c r="P317" s="3"/>
      <c r="Q317" s="6">
        <f>IF(Q$80=0,0,Q316-qd*($E318-$E320)/H_T)</f>
        <v>0</v>
      </c>
      <c r="R317" s="97">
        <f>IF(Q$80=0,0,IF(OR($E320&gt;=H_T-LBh_o,$E320&lt;LBH_u),0,Daten!Q317))</f>
        <v>0</v>
      </c>
      <c r="T317" s="6">
        <f>IF(T$80=0,0,T316-qd*($E318-$E320)/H_T)</f>
        <v>0</v>
      </c>
      <c r="U317" s="97">
        <f>IF(T$80=0,0,IF(OR($E320&gt;=H_T-LBh_o,$E320&lt;LBH_u),0,Daten!T317))</f>
        <v>0</v>
      </c>
      <c r="W317" s="6">
        <f>IF(W$80=0,0,W316-qd*($E318-$E320)/H_T)</f>
        <v>0</v>
      </c>
      <c r="X317" s="97">
        <f>IF(W$80=0,0,IF(OR($E320&gt;=H_T-LBh_o,$E320&lt;LBH_u),0,Daten!W317))</f>
        <v>0</v>
      </c>
      <c r="Z317" s="6">
        <f>IF(Z$80=0,0,Z316-qd*($E318-$E320)/H_T)</f>
        <v>0</v>
      </c>
      <c r="AA317" s="97">
        <f>IF(Z$80=0,0,IF(OR($E320&gt;=H_T-LBh_o,$E320&lt;LBH_u),0,Daten!Z317))</f>
        <v>0</v>
      </c>
      <c r="AC317" s="6">
        <f>IF(AC$80=0,0,AC316-qd*($E318-$E320)/H_T)</f>
        <v>0</v>
      </c>
      <c r="AD317" s="97">
        <f>IF(AC$80=0,0,IF(OR($E320&gt;=H_T-LBh_o,$E320&lt;LBH_u),0,Daten!AC317))</f>
        <v>0</v>
      </c>
      <c r="AF317" s="6">
        <f>IF(AF$80=0,0,AF316-qd*($E318-$E320)/H_T)</f>
        <v>0</v>
      </c>
      <c r="AG317" s="97">
        <f>IF(AF$80=0,0,IF(OR($E320&gt;=H_T-LBh_o,$E320&lt;LBH_u),0,Daten!AF317))</f>
        <v>0</v>
      </c>
      <c r="AI317" s="6">
        <f>IF(AI$80=0,0,AI316-qd*($E318-$E320)/H_T)</f>
        <v>0</v>
      </c>
      <c r="AJ317" s="97">
        <f>IF(AI$80=0,0,IF(OR($E320&gt;=H_T-LBh_o,$E320&lt;LBH_u),0,Daten!AI317))</f>
        <v>0</v>
      </c>
      <c r="AL317" s="6">
        <f>IF(AL$80=0,0,AL316-qd*($E318-$E320)/H_T)</f>
        <v>0</v>
      </c>
      <c r="AM317" s="97">
        <f>IF(AL$80=0,0,IF(OR($E320&gt;=H_T-LBh_o,$E320&lt;LBH_u),0,Daten!AL317))</f>
        <v>0</v>
      </c>
      <c r="AO317" s="6">
        <f>IF(AO$80=0,0,AO316-qd*($E318-$E320)/H_T)</f>
        <v>0</v>
      </c>
      <c r="AP317" s="97">
        <f>IF(AO$80=0,0,IF(OR($E320&gt;=H_T-LBh_o,$E320&lt;LBH_u),0,Daten!AO317))</f>
        <v>0</v>
      </c>
      <c r="AQ317" s="3"/>
      <c r="AR317" s="6">
        <f>IF(AR$80=0,0,AR316-qd*($E318-$E320)/H_T)</f>
        <v>0</v>
      </c>
      <c r="AS317" s="97">
        <f>IF(AR$80=0,0,IF(OR($E320&gt;=H_T-LBh_o,$E320&lt;LBH_u),0,Daten!AR317))</f>
        <v>0</v>
      </c>
      <c r="AU317" s="6">
        <f>IF(AU$80=0,0,AU316-qd*($E318-$E320)/H_T)</f>
        <v>0</v>
      </c>
      <c r="AV317" s="97">
        <f>IF(AU$80=0,0,IF(OR($E320&gt;=H_T-LBh_o,$E320&lt;LBH_u),0,Daten!AU317))</f>
        <v>0</v>
      </c>
      <c r="AW317" s="3"/>
      <c r="AX317" s="6">
        <f>IF(AX$80=0,0,AX316-qd*($E318-$E320)/H_T)</f>
        <v>0</v>
      </c>
      <c r="AY317" s="97">
        <f>IF(AX$80=0,0,IF(OR($E320&gt;=H_T-LBh_o,$E320&lt;LBH_u),0,Daten!AX317))</f>
        <v>0</v>
      </c>
      <c r="AZ317" s="3"/>
      <c r="BA317" s="6">
        <f>IF(BA$80=0,0,BA316-qd*($E318-$E320)/H_T)</f>
        <v>0</v>
      </c>
      <c r="BB317" s="97">
        <f>IF(BA$80=0,0,IF(OR($E320&gt;=H_T-LBh_o,$E320&lt;LBH_u),0,Daten!BA317))</f>
        <v>0</v>
      </c>
      <c r="BC317" s="3"/>
      <c r="BD317" s="6">
        <f>IF(BD$80=0,0,BD316-qd*($E318-$E320)/H_T)</f>
        <v>0</v>
      </c>
      <c r="BE317" s="97">
        <f>IF(BD$80=0,0,IF(OR($E320&gt;=H_T-LBh_o,$E320&lt;LBH_u),0,Daten!BD317))</f>
        <v>0</v>
      </c>
      <c r="BF317" s="3"/>
      <c r="BG317" s="6">
        <f>IF(BG$80=0,0,BG316-qd*($E318-$E320)/H_T)</f>
        <v>0</v>
      </c>
      <c r="BH317" s="97">
        <f>IF(BG$80=0,0,IF(OR($E320&gt;=H_T-LBh_o,$E320&lt;LBH_u),0,Daten!BG317))</f>
        <v>0</v>
      </c>
      <c r="BI317" s="3"/>
      <c r="BJ317" s="6">
        <f>IF(BJ$80=0,0,BJ316-qd*($E318-$E320)/H_T)</f>
        <v>0</v>
      </c>
      <c r="BK317" s="97">
        <f>IF(BJ$80=0,0,IF(OR($E320&gt;=H_T-LBh_o,$E320&lt;LBH_u),0,Daten!BJ317))</f>
        <v>0</v>
      </c>
      <c r="BL317" s="3"/>
      <c r="BM317" s="6">
        <f>IF(BM$80=0,0,BM316-qd*($E318-$E320)/H_T)</f>
        <v>0</v>
      </c>
      <c r="BN317" s="97">
        <f>IF(BM$80=0,0,IF(OR($E320&gt;=H_T-LBh_o,$E320&lt;LBH_u),0,Daten!BM317))</f>
        <v>0</v>
      </c>
      <c r="BO317" s="3"/>
      <c r="BP317" s="6">
        <f>IF(BP$80=0,0,BP316-qd*($E318-$E320)/H_T)</f>
        <v>0</v>
      </c>
      <c r="BQ317" s="97">
        <f>IF(BP$80=0,0,IF(OR($E320&gt;=H_T-LBh_o,$E320&lt;LBH_u),0,Daten!BP317))</f>
        <v>0</v>
      </c>
      <c r="BR317" s="3"/>
      <c r="BS317" s="6">
        <f>IF(BS$80=0,0,BS316-qd*($E318-$E320)/H_T)</f>
        <v>0</v>
      </c>
      <c r="BT317" s="97">
        <f>IF(BS$80=0,0,IF(OR($E320&gt;=H_T-LBh_o,$E320&lt;LBH_u),0,Daten!BS317))</f>
        <v>0</v>
      </c>
      <c r="BU317" s="3"/>
      <c r="BV317" s="6">
        <f>IF(BV$80=0,0,BV316-qd*($E318-$E320)/H_T)</f>
        <v>0</v>
      </c>
      <c r="BW317" s="97">
        <f>IF(BV$80=0,0,IF(OR($E320&gt;=H_T-LBh_o,$E320&lt;LBH_u),0,Daten!BV317))</f>
        <v>0</v>
      </c>
      <c r="BX317" s="3"/>
      <c r="BY317" s="6">
        <f>IF(BY$80=0,0,BY316-qd*($E318-$E320)/H_T)</f>
        <v>0</v>
      </c>
      <c r="BZ317" s="97">
        <f>IF(BY$80=0,0,IF(OR($E320&gt;=H_T-LBh_o,$E320&lt;LBH_u),0,Daten!BY317))</f>
        <v>0</v>
      </c>
      <c r="CA317" s="3"/>
      <c r="CB317" s="6">
        <f>IF(CB$80=0,0,CB316-qd*($E318-$E320)/H_T)</f>
        <v>0</v>
      </c>
      <c r="CC317" s="97">
        <f>IF(CB$80=0,0,IF(OR($E320&gt;=H_T-LBh_o,$E320&lt;LBH_u),0,Daten!CB317))</f>
        <v>0</v>
      </c>
    </row>
    <row r="318" spans="1:81">
      <c r="D318" s="3" t="s">
        <v>104</v>
      </c>
      <c r="E318" s="6">
        <f t="shared" ref="E318" si="129">E309</f>
        <v>0</v>
      </c>
      <c r="F318" s="54" t="s">
        <v>178</v>
      </c>
      <c r="G318" s="38"/>
      <c r="H318" s="98">
        <f>IF(Bh="nein",ABS(H316),ABS(I316))</f>
        <v>0</v>
      </c>
      <c r="I318" s="9"/>
      <c r="J318" s="38"/>
      <c r="K318" s="98">
        <f>IF(Bh="nein",ABS(K316),ABS(L316))</f>
        <v>0</v>
      </c>
      <c r="L318" s="9"/>
      <c r="M318" s="38"/>
      <c r="N318" s="98">
        <f>IF(Bh="nein",ABS(N316),ABS(O316))</f>
        <v>0</v>
      </c>
      <c r="O318" s="9"/>
      <c r="P318" s="38"/>
      <c r="Q318" s="98">
        <f>IF(Bh="nein",ABS(Q316),ABS(R316))</f>
        <v>0</v>
      </c>
      <c r="R318" s="9"/>
      <c r="S318" s="38"/>
      <c r="T318" s="98">
        <f>IF(Bh="nein",ABS(T316),ABS(U316))</f>
        <v>0</v>
      </c>
      <c r="U318" s="9"/>
      <c r="V318" s="38"/>
      <c r="W318" s="98">
        <f>IF(Bh="nein",ABS(W316),ABS(X316))</f>
        <v>0</v>
      </c>
      <c r="X318" s="9"/>
      <c r="Y318" s="38"/>
      <c r="Z318" s="98">
        <f>IF(Bh="nein",ABS(Z316),ABS(AA316))</f>
        <v>0</v>
      </c>
      <c r="AA318" s="9"/>
      <c r="AB318" s="38"/>
      <c r="AC318" s="98">
        <f>IF(Bh="nein",ABS(AC316),ABS(AD316))</f>
        <v>0</v>
      </c>
      <c r="AD318" s="9"/>
      <c r="AE318" s="38"/>
      <c r="AF318" s="98">
        <f>IF(Bh="nein",ABS(AF316),ABS(AG316))</f>
        <v>0</v>
      </c>
      <c r="AG318" s="9"/>
      <c r="AH318" s="38"/>
      <c r="AI318" s="98">
        <f>IF(Bh="nein",ABS(AI316),ABS(AJ316))</f>
        <v>0</v>
      </c>
      <c r="AJ318" s="9"/>
      <c r="AK318" s="38"/>
      <c r="AL318" s="98">
        <f>IF(Bh="nein",ABS(AL316),ABS(AM316))</f>
        <v>0</v>
      </c>
      <c r="AM318" s="9"/>
      <c r="AN318" s="38"/>
      <c r="AO318" s="98">
        <f>IF(Bh="nein",ABS(AO316),ABS(AP316))</f>
        <v>0</v>
      </c>
      <c r="AP318" s="9"/>
      <c r="AQ318" s="38"/>
      <c r="AR318" s="98">
        <f>IF(Bh="nein",ABS(AR316),ABS(AS316))</f>
        <v>0</v>
      </c>
      <c r="AS318" s="9"/>
      <c r="AT318" s="38"/>
      <c r="AU318" s="98">
        <f>IF(Bh="nein",ABS(AU316),ABS(AV316))</f>
        <v>0</v>
      </c>
      <c r="AV318" s="9"/>
      <c r="AW318" s="38"/>
      <c r="AX318" s="98">
        <f>IF(Bh="nein",ABS(AX316),ABS(AY316))</f>
        <v>0</v>
      </c>
      <c r="AY318" s="9"/>
      <c r="AZ318" s="38"/>
      <c r="BA318" s="98">
        <f>IF(Bh="nein",ABS(BA316),ABS(BB316))</f>
        <v>0</v>
      </c>
      <c r="BB318" s="9"/>
      <c r="BC318" s="38"/>
      <c r="BD318" s="98">
        <f>IF(Bh="nein",ABS(BD316),ABS(BE316))</f>
        <v>0</v>
      </c>
      <c r="BE318" s="9"/>
      <c r="BF318" s="38"/>
      <c r="BG318" s="98">
        <f>IF(Bh="nein",ABS(BG316),ABS(BH316))</f>
        <v>0</v>
      </c>
      <c r="BH318" s="9"/>
      <c r="BI318" s="38"/>
      <c r="BJ318" s="98">
        <f>IF(Bh="nein",ABS(BJ316),ABS(BK316))</f>
        <v>0</v>
      </c>
      <c r="BK318" s="9"/>
      <c r="BL318" s="38"/>
      <c r="BM318" s="98">
        <f>IF(Bh="nein",ABS(BM316),ABS(BN316))</f>
        <v>0</v>
      </c>
      <c r="BN318" s="9"/>
      <c r="BO318" s="38"/>
      <c r="BP318" s="98">
        <f>IF(Bh="nein",ABS(BP316),ABS(BQ316))</f>
        <v>0</v>
      </c>
      <c r="BQ318" s="9"/>
      <c r="BR318" s="38"/>
      <c r="BS318" s="98">
        <f>IF(Bh="nein",ABS(BS316),ABS(BT316))</f>
        <v>0</v>
      </c>
      <c r="BT318" s="9"/>
      <c r="BU318" s="38"/>
      <c r="BV318" s="98">
        <f>IF(Bh="nein",ABS(BV316),ABS(BW316))</f>
        <v>0</v>
      </c>
      <c r="BW318" s="9"/>
      <c r="BX318" s="38"/>
      <c r="BY318" s="98">
        <f>IF(Bh="nein",ABS(BY316),ABS(BZ316))</f>
        <v>0</v>
      </c>
      <c r="BZ318" s="9"/>
      <c r="CA318" s="38"/>
      <c r="CB318" s="98">
        <f>IF(Bh="nein",ABS(CB316),ABS(CC316))</f>
        <v>0</v>
      </c>
      <c r="CC318" s="9"/>
    </row>
    <row r="319" spans="1:81">
      <c r="A319" s="7"/>
      <c r="B319" s="8"/>
      <c r="C319" s="11" t="s">
        <v>229</v>
      </c>
      <c r="D319" s="3"/>
      <c r="E319" s="6"/>
      <c r="F319" s="55" t="s">
        <v>179</v>
      </c>
      <c r="G319" s="41"/>
      <c r="H319" s="6">
        <f>IF($D317&lt;=nHP,H$82/H_T,0)</f>
        <v>0</v>
      </c>
      <c r="I319" s="3"/>
      <c r="J319" s="41"/>
      <c r="K319" s="6">
        <f>IF($D317&lt;=nHP,K$82/H_T,0)</f>
        <v>0</v>
      </c>
      <c r="L319" s="3"/>
      <c r="M319" s="41"/>
      <c r="N319" s="6">
        <f>IF($D317&lt;=nHP,N$82/H_T,0)</f>
        <v>0</v>
      </c>
      <c r="P319" s="41"/>
      <c r="Q319" s="6">
        <f>IF($D317&lt;=nHP,Q$82/H_T,0)</f>
        <v>0</v>
      </c>
      <c r="S319" s="41"/>
      <c r="T319" s="6">
        <f>IF($D317&lt;=nHP,T$82/H_T,0)</f>
        <v>0</v>
      </c>
      <c r="V319" s="41"/>
      <c r="W319" s="6">
        <f>IF($D317&lt;=nHP,W$82/H_T,0)</f>
        <v>0</v>
      </c>
      <c r="Y319" s="41"/>
      <c r="Z319" s="6">
        <f>IF($D317&lt;=nHP,Z$82/H_T,0)</f>
        <v>0</v>
      </c>
      <c r="AB319" s="41"/>
      <c r="AC319" s="6">
        <f>IF($D317&lt;=nHP,AC$82/H_T,0)</f>
        <v>0</v>
      </c>
      <c r="AE319" s="41"/>
      <c r="AF319" s="6">
        <f>IF($D317&lt;=nHP,AF$82/H_T,0)</f>
        <v>0</v>
      </c>
      <c r="AH319" s="41"/>
      <c r="AI319" s="6">
        <f>IF($D317&lt;=nHP,AI$82/H_T,0)</f>
        <v>0</v>
      </c>
      <c r="AK319" s="41"/>
      <c r="AL319" s="6">
        <f>IF($D317&lt;=nHP,AL$82/H_T,0)</f>
        <v>0</v>
      </c>
      <c r="AN319" s="41"/>
      <c r="AO319" s="6">
        <f>IF($D317&lt;=nHP,AO$82/H_T,0)</f>
        <v>0</v>
      </c>
      <c r="AP319" s="3"/>
      <c r="AQ319" s="41"/>
      <c r="AR319" s="6">
        <f>IF($D317&lt;=nHP,AR$82/H_T,0)</f>
        <v>0</v>
      </c>
      <c r="AS319" s="3"/>
      <c r="AT319" s="41"/>
      <c r="AU319" s="6">
        <f>IF($D317&lt;=nHP,AU$82/H_T,0)</f>
        <v>0</v>
      </c>
      <c r="AW319" s="41"/>
      <c r="AX319" s="6">
        <f>IF($D317&lt;=nHP,AX$82/H_T,0)</f>
        <v>0</v>
      </c>
      <c r="AY319" s="3"/>
      <c r="AZ319" s="41"/>
      <c r="BA319" s="6">
        <f>IF($D317&lt;=nHP,BA$82/H_T,0)</f>
        <v>0</v>
      </c>
      <c r="BB319" s="3"/>
      <c r="BC319" s="41"/>
      <c r="BD319" s="6">
        <f>IF($D317&lt;=nHP,BD$82/H_T,0)</f>
        <v>0</v>
      </c>
      <c r="BE319" s="3"/>
      <c r="BF319" s="41"/>
      <c r="BG319" s="6">
        <f>IF($D317&lt;=nHP,BG$82/H_T,0)</f>
        <v>0</v>
      </c>
      <c r="BH319" s="3"/>
      <c r="BI319" s="41"/>
      <c r="BJ319" s="6">
        <f>IF($D317&lt;=nHP,BJ$82/H_T,0)</f>
        <v>0</v>
      </c>
      <c r="BK319" s="3"/>
      <c r="BL319" s="41"/>
      <c r="BM319" s="6">
        <f>IF($D317&lt;=nHP,BM$82/H_T,0)</f>
        <v>0</v>
      </c>
      <c r="BN319" s="3"/>
      <c r="BO319" s="41"/>
      <c r="BP319" s="6">
        <f>IF($D317&lt;=nHP,BP$82/H_T,0)</f>
        <v>0</v>
      </c>
      <c r="BQ319" s="3"/>
      <c r="BR319" s="41"/>
      <c r="BS319" s="6">
        <f>IF($D317&lt;=nHP,BS$82/H_T,0)</f>
        <v>0</v>
      </c>
      <c r="BT319" s="3"/>
      <c r="BU319" s="41"/>
      <c r="BV319" s="6">
        <f>IF($D317&lt;=nHP,BV$82/H_T,0)</f>
        <v>0</v>
      </c>
      <c r="BW319" s="3"/>
      <c r="BX319" s="41"/>
      <c r="BY319" s="6">
        <f>IF($D317&lt;=nHP,BY$82/H_T,0)</f>
        <v>0</v>
      </c>
      <c r="BZ319" s="3"/>
      <c r="CA319" s="41"/>
      <c r="CB319" s="6">
        <f>IF($D317&lt;=nHP,CB$82/H_T,0)</f>
        <v>0</v>
      </c>
      <c r="CC319" s="3"/>
    </row>
    <row r="320" spans="1:81">
      <c r="A320" s="41" t="s">
        <v>223</v>
      </c>
      <c r="B320" s="6" t="str">
        <f>IF(D323="","",IF(ABS(H323)=Bemessung!$C$26,ABS(Daten!H318),IF(ABS(Daten!K323)=Bemessung!$C$26,ABS(Daten!K318),IF(ABS(Daten!N323)=Bemessung!$C$26,ABS(Daten!N318),IF(ABS(Daten!Q323)=Bemessung!$C$26,ABS(Daten!Q318),IF(ABS(Daten!T323)=Bemessung!$C$26,ABS(Daten!T318),IF(ABS(Daten!W323)=Bemessung!$C$26,ABS(Daten!W318),IF(ABS(Daten!Z323)=Bemessung!$C$26,ABS(Daten!Z318),IF(ABS(Daten!AC323)=Bemessung!$C$26,ABS(Daten!AC318),IF(ABS(Daten!AF323)=Bemessung!$C$26,ABS(Daten!AF318),IF(ABS(Daten!AI323)=Bemessung!$C$26,ABS(Daten!AI318),IF(ABS(Daten!AL323)=Bemessung!$C$26,ABS(Daten!AL318),IF(ABS(Daten!AO323)=Bemessung!$C$26,ABS(Daten!AO318),IF(ABS(Daten!AR323)=Bemessung!$C$26,ABS(Daten!AR318),IF(ABS(Daten!AU323)=Bemessung!$C$26,ABS(Daten!AU318),IF(ABS(Daten!AX323)=Bemessung!$C$26,ABS(Daten!AX318),IF(ABS(Daten!BA323)=Bemessung!$C$26,ABS(Daten!BA318),IF(ABS(Daten!BD323)=Bemessung!$C$26,ABS(Daten!BD318),IF(ABS(Daten!BG323)=Bemessung!$C$26,ABS(Daten!BG318),IF(ABS(Daten!BJ323)=Bemessung!$C$26,ABS(Daten!BJ318),IF(ABS(Daten!BM323)=Bemessung!$C$26,ABS(Daten!BM318),IF(ABS(Daten!BP323)=Bemessung!$C$26,ABS(Daten!BP318),IF(ABS(Daten!BS323)=Bemessung!$C$26,ABS(Daten!BS318),IF(ABS(Daten!BV323)=Bemessung!$C$26,ABS(Daten!BV318),IF(ABS(Daten!BY323)=Bemessung!$C$26,ABS(Daten!BY318),IF(ABS(Daten!CB323)=Bemessung!$C$26,ABS(Daten!CB318),""))))))))))))))))))))))))))</f>
        <v/>
      </c>
      <c r="C320" s="65" t="str">
        <f>IF(D323="","",IF(ABS(H323)=Bemessung!$C$26,1,IF(ABS(Daten!K323)=Bemessung!$C$26,2,IF(ABS(Daten!N323)=Bemessung!$C$26,3,IF(ABS(Daten!Q323)=Bemessung!$C$26,4,IF(ABS(Daten!T323)=Bemessung!$C$26,5,IF(ABS(Daten!W323)=Bemessung!$C$26,6,IF(ABS(Daten!Z323)=Bemessung!$C$26,7,IF(ABS(Daten!AC323)=Bemessung!$C$26,8,IF(ABS(Daten!AF323)=Bemessung!$C$26,9,IF(ABS(Daten!AI323)=Bemessung!$C$26,10,IF(ABS(Daten!AL323)=Bemessung!$C$26,11,IF(ABS(Daten!AO323)=Bemessung!$C$26,12,IF(ABS(Daten!AR323)=Bemessung!$C$26,13,IF(ABS(Daten!AU323)=Bemessung!$C$26,14,IF(ABS(Daten!AX323)=Bemessung!$C$26,15,IF(ABS(Daten!BA323)=Bemessung!$C$26,16,IF(ABS(Daten!BD323)=Bemessung!$C$26,17,IF(ABS(Daten!BG323)=Bemessung!$C$26,18,IF(ABS(Daten!BJ323)=Bemessung!$C$26,19,IF(ABS(Daten!BM323)=Bemessung!$C$26,20,IF(ABS(Daten!BP323)=Bemessung!$C$26,21,IF(ABS(Daten!BS323)=Bemessung!$C$26,22,IF(ABS(Daten!BV323)=Bemessung!$C$26,23,IF(ABS(Daten!BY323)=Bemessung!$C$26,24,IF(ABS(Daten!CB323)=Bemessung!$C$26,25,""))))))))))))))))))))))))))</f>
        <v/>
      </c>
      <c r="D320" s="3" t="s">
        <v>103</v>
      </c>
      <c r="E320" s="6">
        <f>E318-$X$27</f>
        <v>0</v>
      </c>
      <c r="F320" s="55" t="s">
        <v>101</v>
      </c>
      <c r="G320" s="41">
        <v>0</v>
      </c>
      <c r="H320" s="6">
        <f>IF(H$82&gt;0,I320,G320)</f>
        <v>0</v>
      </c>
      <c r="I320" s="6">
        <f>IF(E318=0,0,IF(I$81=L_T,0,4*I$83/H$80))</f>
        <v>0</v>
      </c>
      <c r="J320" s="56">
        <f>IF($E318=0,0,IF(J$81=L_T,0,-(4*J$83/K$80+2*L$83/K$80)))</f>
        <v>0</v>
      </c>
      <c r="K320" s="6">
        <f>IF(K$82&gt;0,L320,J320)</f>
        <v>0</v>
      </c>
      <c r="L320" s="6">
        <f>IF($E318=0,0,IF(L$81=L_T,0,2*J$83/K$80+4*L$83/K$80))</f>
        <v>0</v>
      </c>
      <c r="M320" s="56">
        <f>IF($E318=0,0,IF(M$81=L_T,0,-(4*M$83/N$80+2*O$83/N$80)))</f>
        <v>0</v>
      </c>
      <c r="N320" s="6">
        <f>IF(N$82&gt;0,O320,M320)</f>
        <v>0</v>
      </c>
      <c r="O320" s="6">
        <f>IF($E318=0,0,IF(O$81=L_T,0,2*M$83/N$80+4*O$83/N$80))</f>
        <v>0</v>
      </c>
      <c r="P320" s="56">
        <f>IF($E318=0,0,IF(P$81=L_T,0,-(4*P$83/Q$80+2*R$83/Q$80)))</f>
        <v>0</v>
      </c>
      <c r="Q320" s="6">
        <f>IF(Q$82&gt;0,R320,P320)</f>
        <v>0</v>
      </c>
      <c r="R320" s="6">
        <f>IF($E318=0,0,IF(R$81=L_T,0,2*P$83/Q$80+4*R$83/Q$80))</f>
        <v>0</v>
      </c>
      <c r="S320" s="56">
        <f>IF($E318=0,0,IF(S$81=L_T,0,-(4*S$83/T$80+2*U$83/T$80)))</f>
        <v>0</v>
      </c>
      <c r="T320" s="6">
        <f>IF(T$82&gt;0,U320,S320)</f>
        <v>0</v>
      </c>
      <c r="U320" s="6">
        <f>IF($E318=0,0,IF(U$81=L_T,0,2*S$83/T$80+4*U$83/T$80))</f>
        <v>0</v>
      </c>
      <c r="V320" s="56">
        <f>IF($E318=0,0,IF(V$81=L_T,0,-(4*V$83/W$80+2*X$83/W$80)))</f>
        <v>0</v>
      </c>
      <c r="W320" s="6">
        <f>IF(W$82&gt;0,X320,V320)</f>
        <v>0</v>
      </c>
      <c r="X320" s="6">
        <f>IF($E318=0,0,IF(X$81=L_T,0,2*V$83/W$80+4*X$83/W$80))</f>
        <v>0</v>
      </c>
      <c r="Y320" s="56">
        <f>IF($E318=0,0,IF(Y$81=L_T,0,-(4*Y$83/Z$80+2*AA$83/Z$80)))</f>
        <v>0</v>
      </c>
      <c r="Z320" s="6">
        <f>IF(Z$82&gt;0,AA320,Y320)</f>
        <v>0</v>
      </c>
      <c r="AA320" s="6">
        <f>IF($E318=0,0,IF(AA$81=L_T,0,2*Y$83/Z$80+4*AA$83/Z$80))</f>
        <v>0</v>
      </c>
      <c r="AB320" s="56">
        <f>IF($E318=0,0,IF(AB$81=L_T,0,-(4*AB$83/AC$80+2*AD$83/AC$80)))</f>
        <v>0</v>
      </c>
      <c r="AC320" s="6">
        <f>IF(AC$82&gt;0,AD320,AB320)</f>
        <v>0</v>
      </c>
      <c r="AD320" s="6">
        <f>IF($E318=0,0,IF(AD$81=L_T,0,2*AB$83/AC$80+4*AD$83/AC$80))</f>
        <v>0</v>
      </c>
      <c r="AE320" s="56">
        <f>IF($E318=0,0,IF(AE$81=L_T,0,-(4*AE$83/AF$80+2*AG$83/AF$80)))</f>
        <v>0</v>
      </c>
      <c r="AF320" s="6">
        <f>IF(AF$82&gt;0,AG320,AE320)</f>
        <v>0</v>
      </c>
      <c r="AG320" s="6">
        <f>IF($E318=0,0,IF(AG$81=L_T,0,2*AE$83/AF$80+4*AG$83/AF$80))</f>
        <v>0</v>
      </c>
      <c r="AH320" s="56">
        <f>IF($E318=0,0,IF(AH$81=L_T,0,-(4*AH$83/AI$80+2*AJ$83/AI$80)))</f>
        <v>0</v>
      </c>
      <c r="AI320" s="6">
        <f>IF(AI$82&gt;0,AJ320,AH320)</f>
        <v>0</v>
      </c>
      <c r="AJ320" s="6">
        <f>IF($E318=0,0,IF(AJ$81=L_T,0,2*AH$83/AI$80+4*AJ$83/AI$80))</f>
        <v>0</v>
      </c>
      <c r="AK320" s="56">
        <f>IF($E318=0,0,IF(AK$81=L_T,0,-(4*AK$83/AL$80+2*AM$83/AL$80)))</f>
        <v>0</v>
      </c>
      <c r="AL320" s="6">
        <f>IF(AL$82&gt;0,AM320,AK320)</f>
        <v>0</v>
      </c>
      <c r="AM320" s="6">
        <f>IF($E318=0,0,IF(AM$81=L_T,0,2*AK$83/AL$80+4*AM$83/AL$80))</f>
        <v>0</v>
      </c>
      <c r="AN320" s="56">
        <f>IF($E318=0,0,IF(AN$81=L_T,0,-(4*AN$83/AO$80+2*AP$83/AO$80)))</f>
        <v>0</v>
      </c>
      <c r="AO320" s="6">
        <f>IF(AO$82&gt;0,AP320,AN320)</f>
        <v>0</v>
      </c>
      <c r="AP320" s="6">
        <f>IF($E318=0,0,IF(AP$81=L_T,0,2*AN$83/AO$80+4*AP$83/AO$80))</f>
        <v>0</v>
      </c>
      <c r="AQ320" s="56">
        <f>IF($E318=0,0,IF(AQ$81=L_T,0,-(4*AQ$83/AR$80+2*AS$83/AR$80)))</f>
        <v>0</v>
      </c>
      <c r="AR320" s="6">
        <f>IF(AR$82&gt;0,AS320,AQ320)</f>
        <v>0</v>
      </c>
      <c r="AS320" s="6">
        <f>IF($E318=0,0,IF(AS$81=L_T,0,2*AQ$83/AR$80+4*AS$83/AR$80))</f>
        <v>0</v>
      </c>
      <c r="AT320" s="56">
        <f>IF($E318=0,0,IF(AT$81=L_T,0,-(4*AT$83/AU$80+2*AV$83/AU$80)))</f>
        <v>0</v>
      </c>
      <c r="AU320" s="6">
        <f>IF(AU$82&gt;0,AV320,AT320)</f>
        <v>0</v>
      </c>
      <c r="AV320" s="6">
        <f>IF($E318=0,0,IF(AV$81=L_T,0,2*AT$83/AU$80+4*AV$83/AU$80))</f>
        <v>0</v>
      </c>
      <c r="AW320" s="56">
        <f>IF($E318=0,0,IF(AW$81=L_T,0,-(4*AW$83/AX$80+2*AY$83/AX$80)))</f>
        <v>0</v>
      </c>
      <c r="AX320" s="6">
        <f>IF(AX$82&gt;0,AY320,AW320)</f>
        <v>0</v>
      </c>
      <c r="AY320" s="6">
        <f>IF($E318=0,0,IF(AY$81=L_T,0,2*AW$83/AX$80+4*AY$83/AX$80))</f>
        <v>0</v>
      </c>
      <c r="AZ320" s="56">
        <f>IF($E318=0,0,IF(AZ$81=L_T,0,-(4*AZ$83/BA$80+2*BB$83/BA$80)))</f>
        <v>0</v>
      </c>
      <c r="BA320" s="6">
        <f>IF(BA$82&gt;0,BB320,AZ320)</f>
        <v>0</v>
      </c>
      <c r="BB320" s="6">
        <f>IF($E318=0,0,IF(BB$81=L_T,0,2*AZ$83/BA$80+4*BB$83/BA$80))</f>
        <v>0</v>
      </c>
      <c r="BC320" s="56">
        <f>IF($E318=0,0,IF(BC$81=L_T,0,-(4*BC$83/BD$80+2*BE$83/BD$80)))</f>
        <v>0</v>
      </c>
      <c r="BD320" s="6">
        <f>IF(BD$82&gt;0,BE320,BC320)</f>
        <v>0</v>
      </c>
      <c r="BE320" s="6">
        <f>IF($E318=0,0,IF(BE$81=L_T,0,2*BC$83/BD$80+4*BE$83/BD$80))</f>
        <v>0</v>
      </c>
      <c r="BF320" s="56">
        <f>IF($E318=0,0,IF(BF$81=L_T,0,-(4*BF$83/BG$80+2*BH$83/BG$80)))</f>
        <v>0</v>
      </c>
      <c r="BG320" s="6">
        <f>IF(BG$82&gt;0,BH320,BF320)</f>
        <v>0</v>
      </c>
      <c r="BH320" s="6">
        <f>IF($E318=0,0,IF(BH$81=L_T,0,2*BF$83/BG$80+4*BH$83/BG$80))</f>
        <v>0</v>
      </c>
      <c r="BI320" s="56">
        <f>IF($E318=0,0,IF(BI$81=L_T,0,-(4*BI$83/BJ$80+2*BK$83/BJ$80)))</f>
        <v>0</v>
      </c>
      <c r="BJ320" s="6">
        <f>IF(BJ$82&gt;0,BK320,BI320)</f>
        <v>0</v>
      </c>
      <c r="BK320" s="6">
        <f>IF($E318=0,0,IF(BK$81=L_T,0,2*BI$83/BJ$80+4*BK$83/BJ$80))</f>
        <v>0</v>
      </c>
      <c r="BL320" s="56">
        <f>IF($E318=0,0,IF(BL$81=L_T,0,-(4*BL$83/BM$80+2*BN$83/BM$80)))</f>
        <v>0</v>
      </c>
      <c r="BM320" s="6">
        <f>IF(BM$82&gt;0,BN320,BL320)</f>
        <v>0</v>
      </c>
      <c r="BN320" s="6">
        <f>IF($E318=0,0,IF(BN$81=L_T,0,2*BL$83/BM$80+4*BN$83/BM$80))</f>
        <v>0</v>
      </c>
      <c r="BO320" s="56">
        <f>IF($E318=0,0,IF(BO$81=L_T,0,-(4*BO$83/BP$80+2*BQ$83/BP$80)))</f>
        <v>0</v>
      </c>
      <c r="BP320" s="6">
        <f>IF(BP$82&gt;0,BQ320,BO320)</f>
        <v>0</v>
      </c>
      <c r="BQ320" s="6">
        <f>IF($E318=0,0,IF(BQ$81=L_T,0,2*BO$83/BP$80+4*BQ$83/BP$80))</f>
        <v>0</v>
      </c>
      <c r="BR320" s="56">
        <f>IF($E318=0,0,IF(BR$81=L_T,0,-(4*BR$83/BS$80+2*BT$83/BS$80)))</f>
        <v>0</v>
      </c>
      <c r="BS320" s="6">
        <f>IF(BS$82&gt;0,BT320,BR320)</f>
        <v>0</v>
      </c>
      <c r="BT320" s="6">
        <f>IF($E318=0,0,IF(BT$81=L_T,0,2*BR$83/BS$80+4*BT$83/BS$80))</f>
        <v>0</v>
      </c>
      <c r="BU320" s="56">
        <f>IF($E318=0,0,IF(BU$81=L_T,0,-(4*BU$83/BV$80+2*BW$83/BV$80)))</f>
        <v>0</v>
      </c>
      <c r="BV320" s="6">
        <f>IF(BV$82&gt;0,BW320,BU320)</f>
        <v>0</v>
      </c>
      <c r="BW320" s="6">
        <f>IF($E318=0,0,IF(BW$81=L_T,0,2*BU$83/BV$80+4*BW$83/BV$80))</f>
        <v>0</v>
      </c>
      <c r="BX320" s="56">
        <f>IF($E318=0,0,IF(BX$81=L_T,0,-(4*BX$83/BY$80+2*BZ$83/BY$80)))</f>
        <v>0</v>
      </c>
      <c r="BY320" s="6">
        <f>IF(BY$82&gt;0,BZ320,BX320)</f>
        <v>0</v>
      </c>
      <c r="BZ320" s="6">
        <f>IF($E318=0,0,IF(BZ$81=L_T,0,2*BX$83/BY$80+4*BZ$83/BY$80))</f>
        <v>0</v>
      </c>
      <c r="CA320" s="56">
        <f>IF($E318=0,0,IF(CA$81=L_T,0,-(4*CA$83/CB$80+2*CC$83/CB$80)))</f>
        <v>0</v>
      </c>
      <c r="CB320" s="6">
        <f>IF(CB$82&gt;0,CC320,CA320)</f>
        <v>0</v>
      </c>
      <c r="CC320" s="6">
        <f>IF($E318=0,0,IF(CC$81=L_T,0,2*CA$83/CB$80+4*CC$83/CB$80))</f>
        <v>0</v>
      </c>
    </row>
    <row r="321" spans="1:81">
      <c r="A321" s="41" t="s">
        <v>224</v>
      </c>
      <c r="B321" s="6" t="str">
        <f>IF(D323="","",IF(ABS(H323)=Bemessung!$C$26,ABS(Daten!H320),IF(ABS(Daten!K323)=Bemessung!$C$26,ABS(Daten!K320),IF(ABS(Daten!N323)=Bemessung!$C$26,ABS(Daten!N320),IF(ABS(Daten!Q323)=Bemessung!$C$26,ABS(Daten!Q320),IF(ABS(Daten!T323)=Bemessung!$C$26,ABS(Daten!T320),IF(ABS(Daten!W323)=Bemessung!$C$26,ABS(Daten!W320),IF(ABS(Daten!Z323)=Bemessung!$C$26,ABS(Daten!Z320),IF(ABS(Daten!AC323)=Bemessung!$C$26,ABS(Daten!AC320),IF(ABS(Daten!AF323)=Bemessung!$C$26,ABS(Daten!AF320),IF(ABS(Daten!AI323)=Bemessung!$C$26,ABS(Daten!AI320),IF(ABS(Daten!AL323)=Bemessung!$C$26,ABS(Daten!AL320),IF(ABS(Daten!AO323)=Bemessung!$C$26,ABS(Daten!AO320),IF(ABS(Daten!AR323)=Bemessung!$C$26,ABS(Daten!AR320),IF(ABS(Daten!AU323)=Bemessung!$C$26,ABS(Daten!AU320),IF(ABS(Daten!AX323)=Bemessung!$C$26,ABS(Daten!AX320),IF(ABS(Daten!BA323)=Bemessung!$C$26,ABS(Daten!BA320),IF(ABS(Daten!BD323)=Bemessung!$C$26,ABS(Daten!BD320),IF(ABS(Daten!BG323)=Bemessung!$C$26,ABS(Daten!BG320),IF(ABS(Daten!BJ323)=Bemessung!$C$26,ABS(Daten!BJ320),IF(ABS(Daten!BM323)=Bemessung!$C$26,ABS(Daten!BM320),IF(ABS(Daten!BP323)=Bemessung!$C$26,ABS(Daten!BP320),IF(ABS(Daten!BS323)=Bemessung!$C$26,ABS(Daten!BS320),IF(ABS(Daten!BV323)=Bemessung!$C$26,ABS(Daten!BV320),IF(ABS(Daten!BY323)=Bemessung!$C$26,ABS(Daten!BY320),IF(ABS(Daten!CB323)=Bemessung!$C$26,ABS(Daten!CB320),""))))))))))))))))))))))))))</f>
        <v/>
      </c>
      <c r="C321" s="28"/>
      <c r="D321" s="3"/>
      <c r="E321" s="6"/>
      <c r="F321" s="55" t="s">
        <v>180</v>
      </c>
      <c r="G321" s="41"/>
      <c r="H321" s="6">
        <f>IF(Bh="nein",ABS(H317),ABS(I317))</f>
        <v>0</v>
      </c>
      <c r="I321" s="6"/>
      <c r="J321" s="56"/>
      <c r="K321" s="6">
        <f>IF(Bh="nein",ABS(K317),ABS(L317))</f>
        <v>0</v>
      </c>
      <c r="L321" s="6"/>
      <c r="M321" s="56"/>
      <c r="N321" s="6">
        <f>IF(Bh="nein",ABS(N317),ABS(O317))</f>
        <v>0</v>
      </c>
      <c r="O321" s="6"/>
      <c r="P321" s="56"/>
      <c r="Q321" s="6">
        <f>IF(Bh="nein",ABS(Q317),ABS(R317))</f>
        <v>0</v>
      </c>
      <c r="R321" s="6"/>
      <c r="S321" s="56"/>
      <c r="T321" s="6">
        <f>IF(Bh="nein",ABS(T317),ABS(U317))</f>
        <v>0</v>
      </c>
      <c r="U321" s="6"/>
      <c r="V321" s="56"/>
      <c r="W321" s="6">
        <f>IF(Bh="nein",ABS(W317),ABS(X317))</f>
        <v>0</v>
      </c>
      <c r="X321" s="6"/>
      <c r="Y321" s="56"/>
      <c r="Z321" s="6">
        <f>IF(Bh="nein",ABS(Z317),ABS(AA317))</f>
        <v>0</v>
      </c>
      <c r="AA321" s="6"/>
      <c r="AB321" s="56"/>
      <c r="AC321" s="6">
        <f>IF(Bh="nein",ABS(AC317),ABS(AD317))</f>
        <v>0</v>
      </c>
      <c r="AD321" s="6"/>
      <c r="AE321" s="56"/>
      <c r="AF321" s="6">
        <f>IF(Bh="nein",ABS(AF317),ABS(AG317))</f>
        <v>0</v>
      </c>
      <c r="AG321" s="6"/>
      <c r="AH321" s="56"/>
      <c r="AI321" s="6">
        <f>IF(Bh="nein",ABS(AI317),ABS(AJ317))</f>
        <v>0</v>
      </c>
      <c r="AJ321" s="6"/>
      <c r="AK321" s="56"/>
      <c r="AL321" s="6">
        <f>IF(Bh="nein",ABS(AL317),ABS(AM317))</f>
        <v>0</v>
      </c>
      <c r="AM321" s="6"/>
      <c r="AN321" s="56"/>
      <c r="AO321" s="6">
        <f>IF(Bh="nein",ABS(AO317),ABS(AP317))</f>
        <v>0</v>
      </c>
      <c r="AP321" s="6"/>
      <c r="AQ321" s="56"/>
      <c r="AR321" s="6">
        <f>IF(Bh="nein",ABS(AR317),ABS(AS317))</f>
        <v>0</v>
      </c>
      <c r="AS321" s="6"/>
      <c r="AT321" s="56"/>
      <c r="AU321" s="6">
        <f>IF(Bh="nein",ABS(AU317),ABS(AV317))</f>
        <v>0</v>
      </c>
      <c r="AV321" s="6"/>
      <c r="AW321" s="56"/>
      <c r="AX321" s="6">
        <f>IF(Bh="nein",ABS(AX317),ABS(AY317))</f>
        <v>0</v>
      </c>
      <c r="AY321" s="6"/>
      <c r="AZ321" s="56"/>
      <c r="BA321" s="6">
        <f>IF(Bh="nein",ABS(BA317),ABS(BB317))</f>
        <v>0</v>
      </c>
      <c r="BB321" s="6"/>
      <c r="BC321" s="56"/>
      <c r="BD321" s="6">
        <f>IF(Bh="nein",ABS(BD317),ABS(BE317))</f>
        <v>0</v>
      </c>
      <c r="BE321" s="6"/>
      <c r="BF321" s="56"/>
      <c r="BG321" s="6">
        <f>IF(Bh="nein",ABS(BG317),ABS(BH317))</f>
        <v>0</v>
      </c>
      <c r="BH321" s="6"/>
      <c r="BI321" s="56"/>
      <c r="BJ321" s="6">
        <f>IF(Bh="nein",ABS(BJ317),ABS(BK317))</f>
        <v>0</v>
      </c>
      <c r="BK321" s="6"/>
      <c r="BL321" s="56"/>
      <c r="BM321" s="6">
        <f>IF(Bh="nein",ABS(BM317),ABS(BN317))</f>
        <v>0</v>
      </c>
      <c r="BN321" s="6"/>
      <c r="BO321" s="56"/>
      <c r="BP321" s="6">
        <f>IF(Bh="nein",ABS(BP317),ABS(BQ317))</f>
        <v>0</v>
      </c>
      <c r="BQ321" s="6"/>
      <c r="BR321" s="56"/>
      <c r="BS321" s="6">
        <f>IF(Bh="nein",ABS(BS317),ABS(BT317))</f>
        <v>0</v>
      </c>
      <c r="BT321" s="6"/>
      <c r="BU321" s="56"/>
      <c r="BV321" s="6">
        <f>IF(Bh="nein",ABS(BV317),ABS(BW317))</f>
        <v>0</v>
      </c>
      <c r="BW321" s="6"/>
      <c r="BX321" s="56"/>
      <c r="BY321" s="6">
        <f>IF(Bh="nein",ABS(BY317),ABS(BZ317))</f>
        <v>0</v>
      </c>
      <c r="BZ321" s="6"/>
      <c r="CA321" s="56"/>
      <c r="CB321" s="6">
        <f>IF(Bh="nein",ABS(CB317),ABS(CC317))</f>
        <v>0</v>
      </c>
      <c r="CC321" s="6"/>
    </row>
    <row r="322" spans="1:81">
      <c r="A322" s="41" t="s">
        <v>225</v>
      </c>
      <c r="B322" s="6" t="str">
        <f>IF(D323="","",IF(ABS(H323)=Bemessung!$C$26,ABS(Daten!H319),IF(ABS(Daten!K323)=Bemessung!$C$26,ABS(Daten!K319),IF(ABS(Daten!N323)=Bemessung!$C$26,ABS(Daten!N319),IF(ABS(Daten!Q323)=Bemessung!$C$26,ABS(Daten!Q319),IF(ABS(Daten!T323)=Bemessung!$C$26,ABS(Daten!T319),IF(ABS(Daten!W323)=Bemessung!$C$26,ABS(Daten!W319),IF(ABS(Daten!Z323)=Bemessung!$C$26,ABS(Daten!Z319),IF(ABS(Daten!AC323)=Bemessung!$C$26,ABS(Daten!AC319),IF(ABS(Daten!AF323)=Bemessung!$C$26,ABS(Daten!AF319),IF(ABS(Daten!AI323)=Bemessung!$C$26,ABS(Daten!AI319),IF(ABS(Daten!AL323)=Bemessung!$C$26,ABS(Daten!AL319),IF(ABS(Daten!AO323)=Bemessung!$C$26,ABS(Daten!AO319),IF(ABS(Daten!AR323)=Bemessung!$C$26,ABS(Daten!AR319),IF(ABS(Daten!AU323)=Bemessung!$C$26,ABS(Daten!AU319),IF(ABS(Daten!AX323)=Bemessung!$C$26,ABS(Daten!AX319),IF(ABS(Daten!BA323)=Bemessung!$C$26,ABS(Daten!BA319),IF(ABS(Daten!BD323)=Bemessung!$C$26,ABS(Daten!BD319),IF(ABS(Daten!BG323)=Bemessung!$C$26,ABS(Daten!BG319),IF(ABS(Daten!BJ323)=Bemessung!$C$26,ABS(Daten!BJ319),IF(ABS(Daten!BM323)=Bemessung!$C$26,ABS(Daten!BM319),IF(ABS(Daten!BP323)=Bemessung!$C$26,ABS(Daten!BP319),IF(ABS(Daten!BS323)=Bemessung!$C$26,ABS(Daten!BS319),IF(ABS(Daten!BV323)=Bemessung!$C$26,ABS(Daten!BV319),IF(ABS(Daten!BY323)=Bemessung!$C$26,ABS(Daten!BY319),IF(ABS(Daten!CB323)=Bemessung!$C$26,ABS(Daten!CB319),""))))))))))))))))))))))))))</f>
        <v/>
      </c>
      <c r="C322" s="28"/>
      <c r="D322" s="3"/>
      <c r="E322" s="6"/>
      <c r="F322" s="57" t="s">
        <v>181</v>
      </c>
      <c r="G322" s="34"/>
      <c r="H322" s="19">
        <f>IF($D317&lt;=nHP,H$82/H_T,0)</f>
        <v>0</v>
      </c>
      <c r="I322" s="26"/>
      <c r="J322" s="34"/>
      <c r="K322" s="19">
        <f>IF($D317&lt;=nHP,K$82/H_T,0)</f>
        <v>0</v>
      </c>
      <c r="L322" s="26"/>
      <c r="M322" s="34"/>
      <c r="N322" s="19">
        <f>IF($D317&lt;=nHP,N$82/H_T,0)</f>
        <v>0</v>
      </c>
      <c r="O322" s="26"/>
      <c r="P322" s="34"/>
      <c r="Q322" s="19">
        <f>IF($D317&lt;=nHP,Q$82/H_T,0)</f>
        <v>0</v>
      </c>
      <c r="R322" s="26"/>
      <c r="S322" s="34"/>
      <c r="T322" s="19">
        <f>IF($D317&lt;=nHP,T$82/H_T,0)</f>
        <v>0</v>
      </c>
      <c r="U322" s="26"/>
      <c r="V322" s="34"/>
      <c r="W322" s="19">
        <f>IF($D317&lt;=nHP,W$82/H_T,0)</f>
        <v>0</v>
      </c>
      <c r="X322" s="26"/>
      <c r="Y322" s="34"/>
      <c r="Z322" s="19">
        <f>IF($D317&lt;=nHP,Z$82/H_T,0)</f>
        <v>0</v>
      </c>
      <c r="AA322" s="26"/>
      <c r="AB322" s="34"/>
      <c r="AC322" s="19">
        <f>IF($D317&lt;=nHP,AC$82/H_T,0)</f>
        <v>0</v>
      </c>
      <c r="AD322" s="26"/>
      <c r="AE322" s="34"/>
      <c r="AF322" s="19">
        <f>IF($D317&lt;=nHP,AF$82/H_T,0)</f>
        <v>0</v>
      </c>
      <c r="AG322" s="26"/>
      <c r="AH322" s="34"/>
      <c r="AI322" s="19">
        <f>IF($D317&lt;=nHP,AI$82/H_T,0)</f>
        <v>0</v>
      </c>
      <c r="AJ322" s="26"/>
      <c r="AK322" s="34"/>
      <c r="AL322" s="19">
        <f>IF($D317&lt;=nHP,AL$82/H_T,0)</f>
        <v>0</v>
      </c>
      <c r="AM322" s="26"/>
      <c r="AN322" s="34"/>
      <c r="AO322" s="19">
        <f>IF($D317&lt;=nHP,AO$82/H_T,0)</f>
        <v>0</v>
      </c>
      <c r="AP322" s="26"/>
      <c r="AQ322" s="34"/>
      <c r="AR322" s="19">
        <f>IF($D317&lt;=nHP,AR$82/H_T,0)</f>
        <v>0</v>
      </c>
      <c r="AS322" s="26"/>
      <c r="AT322" s="34"/>
      <c r="AU322" s="19">
        <f>IF($D317&lt;=nHP,AU$82/H_T,0)</f>
        <v>0</v>
      </c>
      <c r="AV322" s="26"/>
      <c r="AW322" s="34"/>
      <c r="AX322" s="19">
        <f>IF($D317&lt;=nHP,AX$82/H_T,0)</f>
        <v>0</v>
      </c>
      <c r="AY322" s="26"/>
      <c r="AZ322" s="34"/>
      <c r="BA322" s="19">
        <f>IF($D317&lt;=nHP,BA$82/H_T,0)</f>
        <v>0</v>
      </c>
      <c r="BB322" s="26"/>
      <c r="BC322" s="34"/>
      <c r="BD322" s="19">
        <f>IF($D317&lt;=nHP,BD$82/H_T,0)</f>
        <v>0</v>
      </c>
      <c r="BE322" s="26"/>
      <c r="BF322" s="34"/>
      <c r="BG322" s="19">
        <f>IF($D317&lt;=nHP,BG$82/H_T,0)</f>
        <v>0</v>
      </c>
      <c r="BH322" s="26"/>
      <c r="BI322" s="34"/>
      <c r="BJ322" s="19">
        <f>IF($D317&lt;=nHP,BJ$82/H_T,0)</f>
        <v>0</v>
      </c>
      <c r="BK322" s="26"/>
      <c r="BL322" s="34"/>
      <c r="BM322" s="19">
        <f>IF($D317&lt;=nHP,BM$82/H_T,0)</f>
        <v>0</v>
      </c>
      <c r="BN322" s="26"/>
      <c r="BO322" s="34"/>
      <c r="BP322" s="19">
        <f>IF($D317&lt;=nHP,BP$82/H_T,0)</f>
        <v>0</v>
      </c>
      <c r="BQ322" s="26"/>
      <c r="BR322" s="34"/>
      <c r="BS322" s="19">
        <f>IF($D317&lt;=nHP,BS$82/H_T,0)</f>
        <v>0</v>
      </c>
      <c r="BT322" s="26"/>
      <c r="BU322" s="34"/>
      <c r="BV322" s="19">
        <f>IF($D317&lt;=nHP,BV$82/H_T,0)</f>
        <v>0</v>
      </c>
      <c r="BW322" s="26"/>
      <c r="BX322" s="34"/>
      <c r="BY322" s="19">
        <f>IF($D317&lt;=nHP,BY$82/H_T,0)</f>
        <v>0</v>
      </c>
      <c r="BZ322" s="26"/>
      <c r="CA322" s="34"/>
      <c r="CB322" s="19">
        <f>IF($D317&lt;=nHP,CB$82/H_T,0)</f>
        <v>0</v>
      </c>
      <c r="CC322" s="26"/>
    </row>
    <row r="323" spans="1:81">
      <c r="A323" s="41"/>
      <c r="C323" s="28"/>
      <c r="D323" s="58" t="str">
        <f>IF(OR(ABS(H323)=Bemessung!$C$26,ABS(K323)=Bemessung!$C$26,ABS(N323)=Bemessung!$C$26,ABS(Daten!Q323)=Bemessung!$C$26,ABS(Daten!T323)=Bemessung!$C$26,ABS(Daten!W323)=Bemessung!$C$26,ABS(Daten!Z323)=Bemessung!$C$26,ABS(Daten!AC323)=Bemessung!$C$26,ABS(Daten!AF323)=Bemessung!$C$26,ABS(Daten!AI323)=Bemessung!$C$26,ABS(Daten!AL323)=Bemessung!$C$26,ABS(Daten!AO323)=Bemessung!$C$26,ABS(Daten!AR323)=Bemessung!$C$26,ABS(Daten!AU323)=Bemessung!$C$26,ABS(Daten!AX323)=Bemessung!$C$26,ABS(Daten!BA323)=Bemessung!$C$26,ABS(Daten!BD323)=Bemessung!$C$26,ABS(Daten!BG323)=Bemessung!$C$26,ABS(Daten!BJ323)=Bemessung!$C$26,ABS(Daten!BM323)=Bemessung!$C$26,ABS(Daten!BP323)=Bemessung!$C$26,ABS(Daten!BS323)=Bemessung!$C$26,ABS(Daten!BV323)=Bemessung!$C$26,ABS(Daten!BY323)=Bemessung!$C$26,ABS(Daten!CB323)=Bemessung!$C$26),D317,"")</f>
        <v/>
      </c>
      <c r="E323" s="6"/>
      <c r="F323" s="57" t="s">
        <v>182</v>
      </c>
      <c r="G323" s="34"/>
      <c r="H323" s="19">
        <f>IF(H$82&gt;0,SQRT((H318+I320)^2+H319^2),-SQRT((H318+G320)^2+H319^2))</f>
        <v>0</v>
      </c>
      <c r="I323" s="26"/>
      <c r="J323" s="34"/>
      <c r="K323" s="19">
        <f>IF(K$82&gt;0,SQRT((K318+L320)^2+K319^2),-SQRT((K318+J320)^2+K319^2))</f>
        <v>0</v>
      </c>
      <c r="L323" s="26"/>
      <c r="M323" s="34"/>
      <c r="N323" s="19">
        <f>IF(N$82&gt;0,SQRT((N318+O320)^2+N319^2),-SQRT((N318+M320)^2+N319^2))</f>
        <v>0</v>
      </c>
      <c r="O323" s="26"/>
      <c r="P323" s="34"/>
      <c r="Q323" s="19">
        <f>IF(Q$82&gt;0,SQRT((Q318+R320)^2+Q319^2),-SQRT((Q318+P320)^2+Q319^2))</f>
        <v>0</v>
      </c>
      <c r="R323" s="26"/>
      <c r="S323" s="34"/>
      <c r="T323" s="19">
        <f>IF(T$82&gt;0,SQRT((T318+U320)^2+T319^2),-SQRT((T318+S320)^2+T319^2))</f>
        <v>0</v>
      </c>
      <c r="U323" s="26"/>
      <c r="V323" s="34"/>
      <c r="W323" s="19">
        <f>IF(W$82&gt;0,SQRT((W318+X320)^2+W319^2),-SQRT((W318+V320)^2+W319^2))</f>
        <v>0</v>
      </c>
      <c r="X323" s="26"/>
      <c r="Y323" s="34"/>
      <c r="Z323" s="19">
        <f>IF(Z$82&gt;0,SQRT((Z318+AA320)^2+Z319^2),-SQRT((Z318+Y320)^2+Z319^2))</f>
        <v>0</v>
      </c>
      <c r="AA323" s="26"/>
      <c r="AB323" s="34"/>
      <c r="AC323" s="19">
        <f>IF(AC$82&gt;0,SQRT((AC318+AD320)^2+AC319^2),-SQRT((AC318+AB320)^2+AC319^2))</f>
        <v>0</v>
      </c>
      <c r="AD323" s="26"/>
      <c r="AE323" s="34"/>
      <c r="AF323" s="19">
        <f>IF(AF$82&gt;0,SQRT((AF318+AG320)^2+AF319^2),-SQRT((AF318+AE320)^2+AF319^2))</f>
        <v>0</v>
      </c>
      <c r="AG323" s="26"/>
      <c r="AH323" s="34"/>
      <c r="AI323" s="19">
        <f>IF(AI$82&gt;0,SQRT((AI318+AJ320)^2+AI319^2),-SQRT((AI318+AH320)^2+AI319^2))</f>
        <v>0</v>
      </c>
      <c r="AJ323" s="26"/>
      <c r="AK323" s="34"/>
      <c r="AL323" s="19">
        <f>IF(AL$82&gt;0,SQRT((AL318+AM320)^2+AL319^2),-SQRT((AL318+AK320)^2+AL319^2))</f>
        <v>0</v>
      </c>
      <c r="AM323" s="26"/>
      <c r="AN323" s="34"/>
      <c r="AO323" s="19">
        <f>IF(AO$82&gt;0,SQRT((AO318+AP320)^2+AO319^2),-SQRT((AO318+AN320)^2+AO319^2))</f>
        <v>0</v>
      </c>
      <c r="AP323" s="26"/>
      <c r="AQ323" s="34"/>
      <c r="AR323" s="19">
        <f>IF(AR$82&gt;0,SQRT((AR318+AS320)^2+AR319^2),-SQRT((AR318+AQ320)^2+AR319^2))</f>
        <v>0</v>
      </c>
      <c r="AS323" s="26"/>
      <c r="AT323" s="34"/>
      <c r="AU323" s="19">
        <f>IF(AU$82&gt;0,SQRT((AU318+AV320)^2+AU319^2),-SQRT((AU318+AT320)^2+AU319^2))</f>
        <v>0</v>
      </c>
      <c r="AV323" s="26"/>
      <c r="AW323" s="34"/>
      <c r="AX323" s="19">
        <f>IF(AX$82&gt;0,SQRT((AX318+AY320)^2+AX319^2),-SQRT((AX318+AW320)^2+AX319^2))</f>
        <v>0</v>
      </c>
      <c r="AY323" s="26"/>
      <c r="AZ323" s="34"/>
      <c r="BA323" s="19">
        <f>IF(BA$82&gt;0,SQRT((BA318+BB320)^2+BA319^2),-SQRT((BA318+AZ320)^2+BA319^2))</f>
        <v>0</v>
      </c>
      <c r="BB323" s="26"/>
      <c r="BC323" s="34"/>
      <c r="BD323" s="19">
        <f>IF(BD$82&gt;0,SQRT((BD318+BE320)^2+BD319^2),-SQRT((BD318+BC320)^2+BD319^2))</f>
        <v>0</v>
      </c>
      <c r="BE323" s="26"/>
      <c r="BF323" s="34"/>
      <c r="BG323" s="19">
        <f>IF(BG$82&gt;0,SQRT((BG318+BH320)^2+BG319^2),-SQRT((BG318+BF320)^2+BG319^2))</f>
        <v>0</v>
      </c>
      <c r="BH323" s="26"/>
      <c r="BI323" s="34"/>
      <c r="BJ323" s="19">
        <f>IF(BJ$82&gt;0,SQRT((BJ318+BK320)^2+BJ319^2),-SQRT((BJ318+BI320)^2+BJ319^2))</f>
        <v>0</v>
      </c>
      <c r="BK323" s="26"/>
      <c r="BL323" s="34"/>
      <c r="BM323" s="19">
        <f>IF(BM$82&gt;0,SQRT((BM318+BN320)^2+BM319^2),-SQRT((BM318+BL320)^2+BM319^2))</f>
        <v>0</v>
      </c>
      <c r="BN323" s="26"/>
      <c r="BO323" s="34"/>
      <c r="BP323" s="19">
        <f>IF(BP$82&gt;0,SQRT((BP318+BQ320)^2+BP319^2),-SQRT((BP318+BO320)^2+BP319^2))</f>
        <v>0</v>
      </c>
      <c r="BQ323" s="26"/>
      <c r="BR323" s="34"/>
      <c r="BS323" s="19">
        <f>IF(BS$82&gt;0,SQRT((BS318+BT320)^2+BS319^2),-SQRT((BS318+BR320)^2+BS319^2))</f>
        <v>0</v>
      </c>
      <c r="BT323" s="26"/>
      <c r="BU323" s="34"/>
      <c r="BV323" s="19">
        <f>IF(BV$82&gt;0,SQRT((BV318+BW320)^2+BV319^2),-SQRT((BV318+BU320)^2+BV319^2))</f>
        <v>0</v>
      </c>
      <c r="BW323" s="26"/>
      <c r="BX323" s="34"/>
      <c r="BY323" s="19">
        <f>IF(BY$82&gt;0,SQRT((BY318+BZ320)^2+BY319^2),-SQRT((BY318+BX320)^2+BY319^2))</f>
        <v>0</v>
      </c>
      <c r="BZ323" s="26"/>
      <c r="CA323" s="34"/>
      <c r="CB323" s="19">
        <f>IF(CB$82&gt;0,SQRT((CB318+CC320)^2+CB319^2),-SQRT((CB318+CA320)^2+CB319^2))</f>
        <v>0</v>
      </c>
      <c r="CC323" s="26"/>
    </row>
    <row r="324" spans="1:81">
      <c r="A324" s="41" t="s">
        <v>226</v>
      </c>
      <c r="B324" s="6" t="str">
        <f>IF(D324="","",IF(ABS(H324)=Bemessung!$C$26,ABS(Daten!H321),IF(ABS(Daten!K324)=Bemessung!$C$26,ABS(Daten!K321),IF(ABS(Daten!N324)=Bemessung!$C$26,ABS(Daten!N321),IF(ABS(Daten!Q324)=Bemessung!$C$26,ABS(Daten!Q321),IF(ABS(Daten!T324)=Bemessung!$C$26,ABS(Daten!T321),IF(ABS(Daten!W324)=Bemessung!$C$26,ABS(Daten!W321),IF(ABS(Daten!Z324)=Bemessung!$C$26,ABS(Daten!Z321),IF(ABS(Daten!AC324)=Bemessung!$C$26,ABS(Daten!AC321),IF(ABS(Daten!AF324)=Bemessung!$C$26,ABS(Daten!AF321),IF(ABS(Daten!AI324)=Bemessung!$C$26,ABS(Daten!AI321),IF(ABS(Daten!AL324)=Bemessung!$C$26,ABS(Daten!AL321),IF(ABS(Daten!AO324)=Bemessung!$C$26,ABS(Daten!AO321),IF(ABS(Daten!AR324)=Bemessung!$C$26,ABS(Daten!AR321),IF(ABS(Daten!AU324)=Bemessung!$C$26,ABS(Daten!AU321),IF(ABS(Daten!AX324)=Bemessung!$C$26,ABS(Daten!AX321),IF(ABS(Daten!BA324)=Bemessung!$C$26,ABS(Daten!BA321),IF(ABS(Daten!BD324)=Bemessung!$C$26,ABS(Daten!BD321),IF(ABS(Daten!BG324)=Bemessung!$C$26,ABS(Daten!BG321),IF(ABS(Daten!BJ324)=Bemessung!$C$26,ABS(Daten!BJ321),IF(ABS(Daten!BM324)=Bemessung!$C$26,ABS(Daten!BM321),IF(ABS(Daten!BP324)=Bemessung!$C$26,ABS(Daten!BP321),IF(ABS(Daten!BS324)=Bemessung!$C$26,ABS(Daten!BS321),IF(ABS(Daten!BV324)=Bemessung!$C$26,ABS(Daten!BV321),IF(ABS(Daten!BY324)=Bemessung!$C$26,ABS(Daten!BY321),IF(ABS(Daten!CB324)=Bemessung!$C$26,ABS(Daten!CB321),""))))))))))))))))))))))))))</f>
        <v/>
      </c>
      <c r="C324" s="65" t="str">
        <f>IF(D324="","",IF(ABS(H324)=Bemessung!$C$26,1,IF(ABS(Daten!K324)=Bemessung!$C$26,2,IF(ABS(Daten!N324)=Bemessung!$C$26,3,IF(ABS(Daten!Q324)=Bemessung!$C$26,4,IF(ABS(Daten!T324)=Bemessung!$C$26,5,IF(ABS(Daten!W324)=Bemessung!$C$26,6,IF(ABS(Daten!Z324)=Bemessung!$C$26,7,IF(ABS(Daten!AC324)=Bemessung!$C$26,8,IF(ABS(Daten!AF324)=Bemessung!$C$26,9,IF(ABS(Daten!AI324)=Bemessung!$C$26,10,IF(ABS(Daten!AL324)=Bemessung!$C$26,11,IF(ABS(Daten!AO324)=Bemessung!$C$26,12,IF(ABS(Daten!AR324)=Bemessung!$C$26,13,IF(ABS(Daten!AU324)=Bemessung!$C$26,14,IF(ABS(Daten!AX324)=Bemessung!$C$26,15,IF(ABS(Daten!BA324)=Bemessung!$C$26,16,IF(ABS(Daten!BD324)=Bemessung!$C$26,17,IF(ABS(Daten!BG324)=Bemessung!$C$26,18,IF(ABS(Daten!BJ324)=Bemessung!$C$26,19,IF(ABS(Daten!BM324)=Bemessung!$C$26,20,IF(ABS(Daten!BP324)=Bemessung!$C$26,21,IF(ABS(Daten!BS324)=Bemessung!$C$26,22,IF(ABS(Daten!BV324)=Bemessung!$C$26,23,IF(ABS(Daten!BY324)=Bemessung!$C$26,24,IF(ABS(Daten!CB324)=Bemessung!$C$26,25,""))))))))))))))))))))))))))</f>
        <v/>
      </c>
      <c r="D324" s="58" t="str">
        <f>IF(OR(ABS(H324)=Bemessung!$C$26,ABS(K324)=Bemessung!$C$26,ABS(N324)=Bemessung!$C$26,ABS(Daten!Q324)=Bemessung!$C$26,ABS(Daten!T324)=Bemessung!$C$26,ABS(Daten!W324)=Bemessung!$C$26,ABS(Daten!Z324)=Bemessung!$C$26,ABS(Daten!AC324)=Bemessung!$C$26,ABS(Daten!AF324)=Bemessung!$C$26,ABS(Daten!AI324)=Bemessung!$C$26,ABS(Daten!AL324)=Bemessung!$C$26,ABS(Daten!AO324)=Bemessung!$C$26,ABS(Daten!AR324)=Bemessung!$C$26,ABS(Daten!AU324)=Bemessung!$C$26,ABS(Daten!AX324)=Bemessung!$C$26,ABS(Daten!BA324)=Bemessung!$C$26,ABS(Daten!BD324)=Bemessung!$C$26,ABS(Daten!BG324)=Bemessung!$C$26,ABS(Daten!BJ324)=Bemessung!$C$26,ABS(Daten!BM324)=Bemessung!$C$26,ABS(Daten!BP324)=Bemessung!$C$26,ABS(Daten!BS324)=Bemessung!$C$26,ABS(Daten!BV324)=Bemessung!$C$26,ABS(Daten!BY324)=Bemessung!$C$26,ABS(Daten!CB324)=Bemessung!$C$26),D317,"")</f>
        <v/>
      </c>
      <c r="E324" s="6"/>
      <c r="F324" s="57" t="s">
        <v>183</v>
      </c>
      <c r="G324" s="34"/>
      <c r="H324" s="19">
        <f>IF(H$82&gt;0,SQRT((H321+I320)^2+H322^2),-SQRT((H321+G320)^2+H322^2))</f>
        <v>0</v>
      </c>
      <c r="I324" s="26"/>
      <c r="J324" s="34"/>
      <c r="K324" s="19">
        <f>IF(K$82&gt;0,SQRT((K321+L320)^2+K322^2),-SQRT((K321+J320)^2+K322^2))</f>
        <v>0</v>
      </c>
      <c r="L324" s="26"/>
      <c r="M324" s="34"/>
      <c r="N324" s="19">
        <f>IF(N$82&gt;0,SQRT((N321+O320)^2+N322^2),-SQRT((N321+M320)^2+N322^2))</f>
        <v>0</v>
      </c>
      <c r="O324" s="26"/>
      <c r="P324" s="34"/>
      <c r="Q324" s="19">
        <f>IF(Q$82&gt;0,SQRT((Q321+R320)^2+Q322^2),-SQRT((Q321+P320)^2+Q322^2))</f>
        <v>0</v>
      </c>
      <c r="R324" s="26"/>
      <c r="S324" s="34"/>
      <c r="T324" s="19">
        <f>IF(T$82&gt;0,SQRT((T321+U320)^2+T322^2),-SQRT((T321+S320)^2+T322^2))</f>
        <v>0</v>
      </c>
      <c r="U324" s="26"/>
      <c r="V324" s="34"/>
      <c r="W324" s="19">
        <f>IF(W$82&gt;0,SQRT((W321+X320)^2+W322^2),-SQRT((W321+V320)^2+W322^2))</f>
        <v>0</v>
      </c>
      <c r="X324" s="26"/>
      <c r="Y324" s="34"/>
      <c r="Z324" s="19">
        <f>IF(Z$82&gt;0,SQRT((Z321+AA320)^2+Z322^2),-SQRT((Z321+Y320)^2+Z322^2))</f>
        <v>0</v>
      </c>
      <c r="AA324" s="26"/>
      <c r="AB324" s="34"/>
      <c r="AC324" s="19">
        <f>IF(AC$82&gt;0,SQRT((AC321+AD320)^2+AC322^2),-SQRT((AC321+AB320)^2+AC322^2))</f>
        <v>0</v>
      </c>
      <c r="AD324" s="26"/>
      <c r="AE324" s="34"/>
      <c r="AF324" s="19">
        <f>IF(AF$82&gt;0,SQRT((AF321+AG320)^2+AF322^2),-SQRT((AF321+AE320)^2+AF322^2))</f>
        <v>0</v>
      </c>
      <c r="AG324" s="26"/>
      <c r="AH324" s="34"/>
      <c r="AI324" s="19">
        <f>IF(AI$82&gt;0,SQRT((AI321+AJ320)^2+AI322^2),-SQRT((AI321+AH320)^2+AI322^2))</f>
        <v>0</v>
      </c>
      <c r="AJ324" s="26"/>
      <c r="AK324" s="34"/>
      <c r="AL324" s="19">
        <f>IF(AL$82&gt;0,SQRT((AL321+AM320)^2+AL322^2),-SQRT((AL321+AK320)^2+AL322^2))</f>
        <v>0</v>
      </c>
      <c r="AM324" s="26"/>
      <c r="AN324" s="34"/>
      <c r="AO324" s="19">
        <f>IF(AO$82&gt;0,SQRT((AO321+AP320)^2+AO322^2),-SQRT((AO321+AN320)^2+AO322^2))</f>
        <v>0</v>
      </c>
      <c r="AP324" s="26"/>
      <c r="AQ324" s="34"/>
      <c r="AR324" s="19">
        <f>IF(AR$82&gt;0,SQRT((AR321+AS320)^2+AR322^2),-SQRT((AR321+AQ320)^2+AR322^2))</f>
        <v>0</v>
      </c>
      <c r="AS324" s="26"/>
      <c r="AT324" s="34"/>
      <c r="AU324" s="19">
        <f>IF(AU$82&gt;0,SQRT((AU321+AV320)^2+AU322^2),-SQRT((AU321+AT320)^2+AU322^2))</f>
        <v>0</v>
      </c>
      <c r="AV324" s="26"/>
      <c r="AW324" s="34"/>
      <c r="AX324" s="19">
        <f>IF(AX$82&gt;0,SQRT((AX321+AY320)^2+AX322^2),-SQRT((AX321+AW320)^2+AX322^2))</f>
        <v>0</v>
      </c>
      <c r="AY324" s="26"/>
      <c r="AZ324" s="34"/>
      <c r="BA324" s="19">
        <f>IF(BA$82&gt;0,SQRT((BA321+BB320)^2+BA322^2),-SQRT((BA321+AZ320)^2+BA322^2))</f>
        <v>0</v>
      </c>
      <c r="BB324" s="26"/>
      <c r="BC324" s="34"/>
      <c r="BD324" s="19">
        <f>IF(BD$82&gt;0,SQRT((BD321+BE320)^2+BD322^2),-SQRT((BD321+BC320)^2+BD322^2))</f>
        <v>0</v>
      </c>
      <c r="BE324" s="26"/>
      <c r="BF324" s="34"/>
      <c r="BG324" s="19">
        <f>IF(BG$82&gt;0,SQRT((BG321+BH320)^2+BG322^2),-SQRT((BG321+BF320)^2+BG322^2))</f>
        <v>0</v>
      </c>
      <c r="BH324" s="26"/>
      <c r="BI324" s="34"/>
      <c r="BJ324" s="19">
        <f>IF(BJ$82&gt;0,SQRT((BJ321+BK320)^2+BJ322^2),-SQRT((BJ321+BI320)^2+BJ322^2))</f>
        <v>0</v>
      </c>
      <c r="BK324" s="26"/>
      <c r="BL324" s="34"/>
      <c r="BM324" s="19">
        <f>IF(BM$82&gt;0,SQRT((BM321+BN320)^2+BM322^2),-SQRT((BM321+BL320)^2+BM322^2))</f>
        <v>0</v>
      </c>
      <c r="BN324" s="26"/>
      <c r="BO324" s="34"/>
      <c r="BP324" s="19">
        <f>IF(BP$82&gt;0,SQRT((BP321+BQ320)^2+BP322^2),-SQRT((BP321+BO320)^2+BP322^2))</f>
        <v>0</v>
      </c>
      <c r="BQ324" s="26"/>
      <c r="BR324" s="34"/>
      <c r="BS324" s="19">
        <f>IF(BS$82&gt;0,SQRT((BS321+BT320)^2+BS322^2),-SQRT((BS321+BR320)^2+BS322^2))</f>
        <v>0</v>
      </c>
      <c r="BT324" s="26"/>
      <c r="BU324" s="34"/>
      <c r="BV324" s="19">
        <f>IF(BV$82&gt;0,SQRT((BV321+BW320)^2+BV322^2),-SQRT((BV321+BU320)^2+BV322^2))</f>
        <v>0</v>
      </c>
      <c r="BW324" s="26"/>
      <c r="BX324" s="34"/>
      <c r="BY324" s="19">
        <f>IF(BY$82&gt;0,SQRT((BY321+BZ320)^2+BY322^2),-SQRT((BY321+BX320)^2+BY322^2))</f>
        <v>0</v>
      </c>
      <c r="BZ324" s="26"/>
      <c r="CA324" s="34"/>
      <c r="CB324" s="19">
        <f>IF(CB$82&gt;0,SQRT((CB321+CC320)^2+CB322^2),-SQRT((CB321+CA320)^2+CB322^2))</f>
        <v>0</v>
      </c>
      <c r="CC324" s="26"/>
    </row>
    <row r="325" spans="1:81">
      <c r="A325" s="41" t="s">
        <v>227</v>
      </c>
      <c r="B325" s="6" t="str">
        <f>IF(D324="","",IF(ABS(H324)=Bemessung!$C$26,ABS(Daten!H320),IF(ABS(Daten!K324)=Bemessung!$C$26,ABS(Daten!K320),IF(ABS(Daten!N324)=Bemessung!$C$26,ABS(Daten!N320),IF(ABS(Daten!Q324)=Bemessung!$C$26,ABS(Daten!Q320),IF(ABS(Daten!T324)=Bemessung!$C$26,ABS(Daten!T320),IF(ABS(Daten!W324)=Bemessung!$C$26,ABS(Daten!W320),IF(ABS(Daten!Z324)=Bemessung!$C$26,ABS(Daten!Z320),IF(ABS(Daten!AC324)=Bemessung!$C$26,ABS(Daten!AC320),IF(ABS(Daten!AF324)=Bemessung!$C$26,ABS(Daten!AF320),IF(ABS(Daten!AI324)=Bemessung!$C$26,ABS(Daten!AI320),IF(ABS(Daten!AL324)=Bemessung!$C$26,ABS(Daten!AL320),IF(ABS(Daten!AO324)=Bemessung!$C$26,ABS(Daten!AO320),IF(ABS(Daten!AR324)=Bemessung!$C$26,ABS(Daten!AR320),IF(ABS(Daten!AU324)=Bemessung!$C$26,ABS(Daten!AU320),IF(ABS(Daten!AX324)=Bemessung!$C$26,ABS(Daten!AX320),IF(ABS(Daten!BA324)=Bemessung!$C$26,ABS(Daten!BA320),IF(ABS(Daten!BD324)=Bemessung!$C$26,ABS(Daten!BD320),IF(ABS(Daten!BG324)=Bemessung!$C$26,ABS(Daten!BG320),IF(ABS(Daten!BJ324)=Bemessung!$C$26,ABS(Daten!BJ320),IF(ABS(Daten!BM324)=Bemessung!$C$26,ABS(Daten!BM320),IF(ABS(Daten!BP324)=Bemessung!$C$26,ABS(Daten!BP320),IF(ABS(Daten!BS324)=Bemessung!$C$26,ABS(Daten!BS320),IF(ABS(Daten!BV324)=Bemessung!$C$26,ABS(Daten!BV320),IF(ABS(Daten!BY324)=Bemessung!$C$26,ABS(Daten!BY320),IF(ABS(Daten!CB324)=Bemessung!$C$26,ABS(Daten!CB320),""))))))))))))))))))))))))))</f>
        <v/>
      </c>
      <c r="C325" s="28"/>
      <c r="E325" s="3"/>
      <c r="F325" s="58" t="s">
        <v>102</v>
      </c>
      <c r="G325" s="59"/>
      <c r="H325" s="60">
        <f>IF(H$82&gt;0,MAX(H323:H324),MIN(H323:H324))</f>
        <v>0</v>
      </c>
      <c r="I325" s="61"/>
      <c r="J325" s="59"/>
      <c r="K325" s="60">
        <f>IF(K$82&gt;0,MAX(K323:K324),MIN(K323:K324))</f>
        <v>0</v>
      </c>
      <c r="L325" s="61"/>
      <c r="M325" s="59"/>
      <c r="N325" s="60">
        <f>IF(N$82&gt;0,MAX(N323:N324),MIN(N323:N324))</f>
        <v>0</v>
      </c>
      <c r="O325" s="61"/>
      <c r="P325" s="59"/>
      <c r="Q325" s="60">
        <f>IF(Q$82&gt;0,MAX(Q323:Q324),MIN(Q323:Q324))</f>
        <v>0</v>
      </c>
      <c r="R325" s="61"/>
      <c r="S325" s="59"/>
      <c r="T325" s="60">
        <f>IF(T$82&gt;0,MAX(T323:T324),MIN(T323:T324))</f>
        <v>0</v>
      </c>
      <c r="U325" s="61"/>
      <c r="V325" s="59"/>
      <c r="W325" s="60">
        <f>IF(W$82&gt;0,MAX(W323:W324),MIN(W323:W324))</f>
        <v>0</v>
      </c>
      <c r="X325" s="61"/>
      <c r="Y325" s="59"/>
      <c r="Z325" s="60">
        <f>IF(Z$82&gt;0,MAX(Z323:Z324),MIN(Z323:Z324))</f>
        <v>0</v>
      </c>
      <c r="AA325" s="61"/>
      <c r="AB325" s="59"/>
      <c r="AC325" s="60">
        <f>IF(AC$82&gt;0,MAX(AC323:AC324),MIN(AC323:AC324))</f>
        <v>0</v>
      </c>
      <c r="AD325" s="61"/>
      <c r="AE325" s="59"/>
      <c r="AF325" s="60">
        <f>IF(AF$82&gt;0,MAX(AF323:AF324),MIN(AF323:AF324))</f>
        <v>0</v>
      </c>
      <c r="AG325" s="61"/>
      <c r="AH325" s="59"/>
      <c r="AI325" s="60">
        <f>IF(AI$82&gt;0,MAX(AI323:AI324),MIN(AI323:AI324))</f>
        <v>0</v>
      </c>
      <c r="AJ325" s="61"/>
      <c r="AK325" s="59"/>
      <c r="AL325" s="60">
        <f>IF(AL$82&gt;0,MAX(AL323:AL324),MIN(AL323:AL324))</f>
        <v>0</v>
      </c>
      <c r="AM325" s="61"/>
      <c r="AN325" s="59"/>
      <c r="AO325" s="60">
        <f>IF(AO$82&gt;0,MAX(AO323:AO324),MIN(AO323:AO324))</f>
        <v>0</v>
      </c>
      <c r="AP325" s="61"/>
      <c r="AQ325" s="59"/>
      <c r="AR325" s="60">
        <f>IF(AR$82&gt;0,MAX(AR323:AR324),MIN(AR323:AR324))</f>
        <v>0</v>
      </c>
      <c r="AS325" s="61"/>
      <c r="AT325" s="59"/>
      <c r="AU325" s="60">
        <f>IF(AU$82&gt;0,MAX(AU323:AU324),MIN(AU323:AU324))</f>
        <v>0</v>
      </c>
      <c r="AV325" s="61"/>
      <c r="AW325" s="59"/>
      <c r="AX325" s="60">
        <f>IF(AX$82&gt;0,MAX(AX323:AX324),MIN(AX323:AX324))</f>
        <v>0</v>
      </c>
      <c r="AY325" s="61"/>
      <c r="AZ325" s="59"/>
      <c r="BA325" s="60">
        <f>IF(BA$82&gt;0,MAX(BA323:BA324),MIN(BA323:BA324))</f>
        <v>0</v>
      </c>
      <c r="BB325" s="61"/>
      <c r="BC325" s="59"/>
      <c r="BD325" s="60">
        <f>IF(BD$82&gt;0,MAX(BD323:BD324),MIN(BD323:BD324))</f>
        <v>0</v>
      </c>
      <c r="BE325" s="61"/>
      <c r="BF325" s="59"/>
      <c r="BG325" s="60">
        <f>IF(BG$82&gt;0,MAX(BG323:BG324),MIN(BG323:BG324))</f>
        <v>0</v>
      </c>
      <c r="BH325" s="61"/>
      <c r="BI325" s="59"/>
      <c r="BJ325" s="60">
        <f>IF(BJ$82&gt;0,MAX(BJ323:BJ324),MIN(BJ323:BJ324))</f>
        <v>0</v>
      </c>
      <c r="BK325" s="61"/>
      <c r="BL325" s="59"/>
      <c r="BM325" s="60">
        <f>IF(BM$82&gt;0,MAX(BM323:BM324),MIN(BM323:BM324))</f>
        <v>0</v>
      </c>
      <c r="BN325" s="61"/>
      <c r="BO325" s="59"/>
      <c r="BP325" s="60">
        <f>IF(BP$82&gt;0,MAX(BP323:BP324),MIN(BP323:BP324))</f>
        <v>0</v>
      </c>
      <c r="BQ325" s="61"/>
      <c r="BR325" s="59"/>
      <c r="BS325" s="60">
        <f>IF(BS$82&gt;0,MAX(BS323:BS324),MIN(BS323:BS324))</f>
        <v>0</v>
      </c>
      <c r="BT325" s="61"/>
      <c r="BU325" s="59"/>
      <c r="BV325" s="60">
        <f>IF(BV$82&gt;0,MAX(BV323:BV324),MIN(BV323:BV324))</f>
        <v>0</v>
      </c>
      <c r="BW325" s="61"/>
      <c r="BX325" s="59"/>
      <c r="BY325" s="60">
        <f>IF(BY$82&gt;0,MAX(BY323:BY324),MIN(BY323:BY324))</f>
        <v>0</v>
      </c>
      <c r="BZ325" s="61"/>
      <c r="CA325" s="59"/>
      <c r="CB325" s="60">
        <f>IF(CB$82&gt;0,MAX(CB323:CB324),MIN(CB323:CB324))</f>
        <v>0</v>
      </c>
      <c r="CC325" s="61"/>
    </row>
    <row r="326" spans="1:81">
      <c r="A326" s="34" t="s">
        <v>228</v>
      </c>
      <c r="B326" s="19" t="str">
        <f>IF(D324="","",IF(ABS(H324)=Bemessung!$C$26,ABS(Daten!H322),IF(ABS(Daten!K324)=Bemessung!$C$26,ABS(Daten!K322),IF(ABS(Daten!N324)=Bemessung!$C$26,ABS(Daten!N322),IF(ABS(Daten!Q324)=Bemessung!$C$26,ABS(Daten!Q322),IF(ABS(Daten!T324)=Bemessung!$C$26,ABS(Daten!T322),IF(ABS(Daten!W324)=Bemessung!$C$26,ABS(Daten!W322),IF(ABS(Daten!Z324)=Bemessung!$C$26,ABS(Daten!Z322),IF(ABS(Daten!AC324)=Bemessung!$C$26,ABS(Daten!AC322),IF(ABS(Daten!AF324)=Bemessung!$C$26,ABS(Daten!AF322),IF(ABS(Daten!AI324)=Bemessung!$C$26,ABS(Daten!AI322),IF(ABS(Daten!AL324)=Bemessung!$C$26,ABS(Daten!AL322),IF(ABS(Daten!AO324)=Bemessung!$C$26,ABS(Daten!AO322),IF(ABS(Daten!AR324)=Bemessung!$C$26,ABS(Daten!AR322),IF(ABS(Daten!AU324)=Bemessung!$C$26,ABS(Daten!AU322),IF(ABS(Daten!AX324)=Bemessung!$C$26,ABS(Daten!AX322),IF(ABS(Daten!BA324)=Bemessung!$C$26,ABS(Daten!BA322),IF(ABS(Daten!BD324)=Bemessung!$C$26,ABS(Daten!BD322),IF(ABS(Daten!BG324)=Bemessung!$C$26,ABS(Daten!BG322),IF(ABS(Daten!BJ324)=Bemessung!$C$26,ABS(Daten!BJ322),IF(ABS(Daten!BM324)=Bemessung!$C$26,ABS(Daten!BM322),IF(ABS(Daten!BP324)=Bemessung!$C$26,ABS(Daten!BP322),IF(ABS(Daten!BS324)=Bemessung!$C$26,ABS(Daten!BS322),IF(ABS(Daten!BV324)=Bemessung!$C$26,ABS(Daten!BV322),IF(ABS(Daten!BY324)=Bemessung!$C$26,ABS(Daten!BY322),IF(ABS(Daten!CB324)=Bemessung!$C$26,ABS(Daten!CB322),""))))))))))))))))))))))))))</f>
        <v/>
      </c>
      <c r="C326" s="53"/>
      <c r="E326" s="3"/>
      <c r="F326" s="3"/>
      <c r="G326" s="3"/>
      <c r="H326" s="3"/>
      <c r="I326" s="3"/>
      <c r="J326" s="3"/>
      <c r="K326" s="3"/>
      <c r="L326" s="3"/>
      <c r="M326" s="3"/>
      <c r="P326" s="3"/>
      <c r="AP326" s="3"/>
      <c r="AQ326" s="3"/>
      <c r="AR326" s="3"/>
      <c r="AS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</row>
    <row r="327" spans="1:81">
      <c r="E327" s="3"/>
      <c r="F327" s="3" t="s">
        <v>99</v>
      </c>
      <c r="G327" s="3"/>
      <c r="H327" s="6">
        <f>IF($E329=0,0,IF(H$80=0,0,H317))</f>
        <v>0</v>
      </c>
      <c r="I327" s="97">
        <f>IF(H$80=0,0,IF(OR($E329&gt;H_T-LBh_o,$E329&lt;=LBH_u),0,Daten!H327))</f>
        <v>0</v>
      </c>
      <c r="J327" s="3"/>
      <c r="K327" s="6">
        <f>IF($E329=0,0,IF(K$80=0,0,K317))</f>
        <v>0</v>
      </c>
      <c r="L327" s="97">
        <f>IF(K$80=0,0,IF(OR($E329&gt;H_T-LBh_o,$E329&lt;=LBH_u),0,Daten!K327))</f>
        <v>0</v>
      </c>
      <c r="M327" s="3"/>
      <c r="N327" s="6">
        <f>IF($E329=0,0,IF(N$80=0,0,N317))</f>
        <v>0</v>
      </c>
      <c r="O327" s="97">
        <f>IF(N$80=0,0,IF(OR($E329&gt;H_T-LBh_o,$E329&lt;=LBH_u),0,Daten!N327))</f>
        <v>0</v>
      </c>
      <c r="P327" s="3"/>
      <c r="Q327" s="6">
        <f>IF($E329=0,0,IF(Q$80=0,0,Q317))</f>
        <v>0</v>
      </c>
      <c r="R327" s="97">
        <f>IF(Q$80=0,0,IF(OR($E329&gt;H_T-LBh_o,$E329&lt;=LBH_u),0,Daten!Q327))</f>
        <v>0</v>
      </c>
      <c r="T327" s="6">
        <f>IF($E329=0,0,IF(T$80=0,0,T317))</f>
        <v>0</v>
      </c>
      <c r="U327" s="97">
        <f>IF(T$80=0,0,IF(OR($E329&gt;H_T-LBh_o,$E329&lt;=LBH_u),0,Daten!T327))</f>
        <v>0</v>
      </c>
      <c r="W327" s="6">
        <f>IF($E329=0,0,IF(W$80=0,0,W317))</f>
        <v>0</v>
      </c>
      <c r="X327" s="97">
        <f>IF(W$80=0,0,IF(OR($E329&gt;H_T-LBh_o,$E329&lt;=LBH_u),0,Daten!W327))</f>
        <v>0</v>
      </c>
      <c r="Z327" s="6">
        <f>IF($E329=0,0,IF(Z$80=0,0,Z317))</f>
        <v>0</v>
      </c>
      <c r="AA327" s="97">
        <f>IF(Z$80=0,0,IF(OR($E329&gt;H_T-LBh_o,$E329&lt;=LBH_u),0,Daten!Z327))</f>
        <v>0</v>
      </c>
      <c r="AC327" s="6">
        <f>IF($E329=0,0,IF(AC$80=0,0,AC317))</f>
        <v>0</v>
      </c>
      <c r="AD327" s="97">
        <f>IF(AC$80=0,0,IF(OR($E329&gt;H_T-LBh_o,$E329&lt;=LBH_u),0,Daten!AC327))</f>
        <v>0</v>
      </c>
      <c r="AF327" s="6">
        <f>IF($E329=0,0,IF(AF$80=0,0,AF317))</f>
        <v>0</v>
      </c>
      <c r="AG327" s="97">
        <f>IF(AF$80=0,0,IF(OR($E329&gt;H_T-LBh_o,$E329&lt;=LBH_u),0,Daten!AF327))</f>
        <v>0</v>
      </c>
      <c r="AI327" s="6">
        <f>IF($E329=0,0,IF(AI$80=0,0,AI317))</f>
        <v>0</v>
      </c>
      <c r="AJ327" s="97">
        <f>IF(AI$80=0,0,IF(OR($E329&gt;H_T-LBh_o,$E329&lt;=LBH_u),0,Daten!AI327))</f>
        <v>0</v>
      </c>
      <c r="AL327" s="6">
        <f>IF($E329=0,0,IF(AL$80=0,0,AL317))</f>
        <v>0</v>
      </c>
      <c r="AM327" s="97">
        <f>IF(AL$80=0,0,IF(OR($E329&gt;H_T-LBh_o,$E329&lt;=LBH_u),0,Daten!AL327))</f>
        <v>0</v>
      </c>
      <c r="AO327" s="6">
        <f>IF($E329=0,0,IF(AO$80=0,0,AO317))</f>
        <v>0</v>
      </c>
      <c r="AP327" s="97">
        <f>IF(AO$80=0,0,IF(OR($E329&gt;H_T-LBh_o,$E329&lt;=LBH_u),0,Daten!AO327))</f>
        <v>0</v>
      </c>
      <c r="AQ327" s="3"/>
      <c r="AR327" s="6">
        <f>IF($E329=0,0,IF(AR$80=0,0,AR317))</f>
        <v>0</v>
      </c>
      <c r="AS327" s="97">
        <f>IF(AR$80=0,0,IF(OR($E329&gt;H_T-LBh_o,$E329&lt;=LBH_u),0,Daten!AR327))</f>
        <v>0</v>
      </c>
      <c r="AU327" s="6">
        <f>IF($E329=0,0,IF(AU$80=0,0,AU317))</f>
        <v>0</v>
      </c>
      <c r="AV327" s="97">
        <f>IF(AU$80=0,0,IF(OR($E329&gt;H_T-LBh_o,$E329&lt;=LBH_u),0,Daten!AU327))</f>
        <v>0</v>
      </c>
      <c r="AW327" s="3"/>
      <c r="AX327" s="6">
        <f>IF($E329=0,0,IF(AX$80=0,0,AX317))</f>
        <v>0</v>
      </c>
      <c r="AY327" s="97">
        <f>IF(AX$80=0,0,IF(OR($E329&gt;H_T-LBh_o,$E329&lt;=LBH_u),0,Daten!AX327))</f>
        <v>0</v>
      </c>
      <c r="AZ327" s="3"/>
      <c r="BA327" s="6">
        <f>IF($E329=0,0,IF(BA$80=0,0,BA317))</f>
        <v>0</v>
      </c>
      <c r="BB327" s="97">
        <f>IF(BA$80=0,0,IF(OR($E329&gt;H_T-LBh_o,$E329&lt;=LBH_u),0,Daten!BA327))</f>
        <v>0</v>
      </c>
      <c r="BC327" s="3"/>
      <c r="BD327" s="6">
        <f>IF($E329=0,0,IF(BD$80=0,0,BD317))</f>
        <v>0</v>
      </c>
      <c r="BE327" s="97">
        <f>IF(BD$80=0,0,IF(OR($E329&gt;H_T-LBh_o,$E329&lt;=LBH_u),0,Daten!BD327))</f>
        <v>0</v>
      </c>
      <c r="BF327" s="3"/>
      <c r="BG327" s="6">
        <f>IF($E329=0,0,IF(BG$80=0,0,BG317))</f>
        <v>0</v>
      </c>
      <c r="BH327" s="97">
        <f>IF(BG$80=0,0,IF(OR($E329&gt;H_T-LBh_o,$E329&lt;=LBH_u),0,Daten!BG327))</f>
        <v>0</v>
      </c>
      <c r="BI327" s="3"/>
      <c r="BJ327" s="6">
        <f>IF($E329=0,0,IF(BJ$80=0,0,BJ317))</f>
        <v>0</v>
      </c>
      <c r="BK327" s="97">
        <f>IF(BJ$80=0,0,IF(OR($E329&gt;H_T-LBh_o,$E329&lt;=LBH_u),0,Daten!BJ327))</f>
        <v>0</v>
      </c>
      <c r="BL327" s="3"/>
      <c r="BM327" s="6">
        <f>IF($E329=0,0,IF(BM$80=0,0,BM317))</f>
        <v>0</v>
      </c>
      <c r="BN327" s="97">
        <f>IF(BM$80=0,0,IF(OR($E329&gt;H_T-LBh_o,$E329&lt;=LBH_u),0,Daten!BM327))</f>
        <v>0</v>
      </c>
      <c r="BO327" s="3"/>
      <c r="BP327" s="6">
        <f>IF($E329=0,0,IF(BP$80=0,0,BP317))</f>
        <v>0</v>
      </c>
      <c r="BQ327" s="97">
        <f>IF(BP$80=0,0,IF(OR($E329&gt;H_T-LBh_o,$E329&lt;=LBH_u),0,Daten!BP327))</f>
        <v>0</v>
      </c>
      <c r="BR327" s="3"/>
      <c r="BS327" s="6">
        <f>IF($E329=0,0,IF(BS$80=0,0,BS317))</f>
        <v>0</v>
      </c>
      <c r="BT327" s="97">
        <f>IF(BS$80=0,0,IF(OR($E329&gt;H_T-LBh_o,$E329&lt;=LBH_u),0,Daten!BS327))</f>
        <v>0</v>
      </c>
      <c r="BU327" s="3"/>
      <c r="BV327" s="6">
        <f>IF($E329=0,0,IF(BV$80=0,0,BV317))</f>
        <v>0</v>
      </c>
      <c r="BW327" s="97">
        <f>IF(BV$80=0,0,IF(OR($E329&gt;H_T-LBh_o,$E329&lt;=LBH_u),0,Daten!BV327))</f>
        <v>0</v>
      </c>
      <c r="BX327" s="3"/>
      <c r="BY327" s="6">
        <f>IF($E329=0,0,IF(BY$80=0,0,BY317))</f>
        <v>0</v>
      </c>
      <c r="BZ327" s="97">
        <f>IF(BY$80=0,0,IF(OR($E329&gt;H_T-LBh_o,$E329&lt;=LBH_u),0,Daten!BY327))</f>
        <v>0</v>
      </c>
      <c r="CA327" s="3"/>
      <c r="CB327" s="6">
        <f>IF($E329=0,0,IF(CB$80=0,0,CB317))</f>
        <v>0</v>
      </c>
      <c r="CC327" s="97">
        <f>IF(CB$80=0,0,IF(OR($E329&gt;H_T-LBh_o,$E329&lt;=LBH_u),0,Daten!CB327))</f>
        <v>0</v>
      </c>
    </row>
    <row r="328" spans="1:81">
      <c r="A328" s="46" t="str">
        <f>IF(D334=D328,H329,IF(D335=D328,H332,""))</f>
        <v/>
      </c>
      <c r="B328" s="92" t="str">
        <f>IF(AND(D334="",D335=""),"",D328)</f>
        <v/>
      </c>
      <c r="C328" s="92" t="str">
        <f>IF(AND(D334="",D335=""),"",IF(D334=D328,"oben","unten"))</f>
        <v/>
      </c>
      <c r="D328" s="3">
        <v>23</v>
      </c>
      <c r="F328" s="3" t="s">
        <v>100</v>
      </c>
      <c r="G328" s="3"/>
      <c r="H328" s="6">
        <f>IF(H$80=0,0,H327-qd*($E329-$E331)/H_T)</f>
        <v>0</v>
      </c>
      <c r="I328" s="97">
        <f>IF(H$80=0,0,IF(OR($E331&gt;=H_T-LBh_o,$E331&lt;LBH_u),0,Daten!H328))</f>
        <v>0</v>
      </c>
      <c r="J328" s="3"/>
      <c r="K328" s="6">
        <f>IF(K$80=0,0,K327-qd*($E329-$E331)/H_T)</f>
        <v>0</v>
      </c>
      <c r="L328" s="97">
        <f>IF(K$80=0,0,IF(OR($E331&gt;=H_T-LBh_o,$E331&lt;LBH_u),0,Daten!K328))</f>
        <v>0</v>
      </c>
      <c r="M328" s="3"/>
      <c r="N328" s="6">
        <f>IF(N$80=0,0,N327-qd*($E329-$E331)/H_T)</f>
        <v>0</v>
      </c>
      <c r="O328" s="97">
        <f>IF(N$80=0,0,IF(OR($E331&gt;=H_T-LBh_o,$E331&lt;LBH_u),0,Daten!N328))</f>
        <v>0</v>
      </c>
      <c r="P328" s="3"/>
      <c r="Q328" s="6">
        <f>IF(Q$80=0,0,Q327-qd*($E329-$E331)/H_T)</f>
        <v>0</v>
      </c>
      <c r="R328" s="97">
        <f>IF(Q$80=0,0,IF(OR($E331&gt;=H_T-LBh_o,$E331&lt;LBH_u),0,Daten!Q328))</f>
        <v>0</v>
      </c>
      <c r="T328" s="6">
        <f>IF(T$80=0,0,T327-qd*($E329-$E331)/H_T)</f>
        <v>0</v>
      </c>
      <c r="U328" s="97">
        <f>IF(T$80=0,0,IF(OR($E331&gt;=H_T-LBh_o,$E331&lt;LBH_u),0,Daten!T328))</f>
        <v>0</v>
      </c>
      <c r="W328" s="6">
        <f>IF(W$80=0,0,W327-qd*($E329-$E331)/H_T)</f>
        <v>0</v>
      </c>
      <c r="X328" s="97">
        <f>IF(W$80=0,0,IF(OR($E331&gt;=H_T-LBh_o,$E331&lt;LBH_u),0,Daten!W328))</f>
        <v>0</v>
      </c>
      <c r="Z328" s="6">
        <f>IF(Z$80=0,0,Z327-qd*($E329-$E331)/H_T)</f>
        <v>0</v>
      </c>
      <c r="AA328" s="97">
        <f>IF(Z$80=0,0,IF(OR($E331&gt;=H_T-LBh_o,$E331&lt;LBH_u),0,Daten!Z328))</f>
        <v>0</v>
      </c>
      <c r="AC328" s="6">
        <f>IF(AC$80=0,0,AC327-qd*($E329-$E331)/H_T)</f>
        <v>0</v>
      </c>
      <c r="AD328" s="97">
        <f>IF(AC$80=0,0,IF(OR($E331&gt;=H_T-LBh_o,$E331&lt;LBH_u),0,Daten!AC328))</f>
        <v>0</v>
      </c>
      <c r="AF328" s="6">
        <f>IF(AF$80=0,0,AF327-qd*($E329-$E331)/H_T)</f>
        <v>0</v>
      </c>
      <c r="AG328" s="97">
        <f>IF(AF$80=0,0,IF(OR($E331&gt;=H_T-LBh_o,$E331&lt;LBH_u),0,Daten!AF328))</f>
        <v>0</v>
      </c>
      <c r="AI328" s="6">
        <f>IF(AI$80=0,0,AI327-qd*($E329-$E331)/H_T)</f>
        <v>0</v>
      </c>
      <c r="AJ328" s="97">
        <f>IF(AI$80=0,0,IF(OR($E331&gt;=H_T-LBh_o,$E331&lt;LBH_u),0,Daten!AI328))</f>
        <v>0</v>
      </c>
      <c r="AL328" s="6">
        <f>IF(AL$80=0,0,AL327-qd*($E329-$E331)/H_T)</f>
        <v>0</v>
      </c>
      <c r="AM328" s="97">
        <f>IF(AL$80=0,0,IF(OR($E331&gt;=H_T-LBh_o,$E331&lt;LBH_u),0,Daten!AL328))</f>
        <v>0</v>
      </c>
      <c r="AO328" s="6">
        <f>IF(AO$80=0,0,AO327-qd*($E329-$E331)/H_T)</f>
        <v>0</v>
      </c>
      <c r="AP328" s="97">
        <f>IF(AO$80=0,0,IF(OR($E331&gt;=H_T-LBh_o,$E331&lt;LBH_u),0,Daten!AO328))</f>
        <v>0</v>
      </c>
      <c r="AQ328" s="3"/>
      <c r="AR328" s="6">
        <f>IF(AR$80=0,0,AR327-qd*($E329-$E331)/H_T)</f>
        <v>0</v>
      </c>
      <c r="AS328" s="97">
        <f>IF(AR$80=0,0,IF(OR($E331&gt;=H_T-LBh_o,$E331&lt;LBH_u),0,Daten!AR328))</f>
        <v>0</v>
      </c>
      <c r="AU328" s="6">
        <f>IF(AU$80=0,0,AU327-qd*($E329-$E331)/H_T)</f>
        <v>0</v>
      </c>
      <c r="AV328" s="97">
        <f>IF(AU$80=0,0,IF(OR($E331&gt;=H_T-LBh_o,$E331&lt;LBH_u),0,Daten!AU328))</f>
        <v>0</v>
      </c>
      <c r="AW328" s="3"/>
      <c r="AX328" s="6">
        <f>IF(AX$80=0,0,AX327-qd*($E329-$E331)/H_T)</f>
        <v>0</v>
      </c>
      <c r="AY328" s="97">
        <f>IF(AX$80=0,0,IF(OR($E331&gt;=H_T-LBh_o,$E331&lt;LBH_u),0,Daten!AX328))</f>
        <v>0</v>
      </c>
      <c r="AZ328" s="3"/>
      <c r="BA328" s="6">
        <f>IF(BA$80=0,0,BA327-qd*($E329-$E331)/H_T)</f>
        <v>0</v>
      </c>
      <c r="BB328" s="97">
        <f>IF(BA$80=0,0,IF(OR($E331&gt;=H_T-LBh_o,$E331&lt;LBH_u),0,Daten!BA328))</f>
        <v>0</v>
      </c>
      <c r="BC328" s="3"/>
      <c r="BD328" s="6">
        <f>IF(BD$80=0,0,BD327-qd*($E329-$E331)/H_T)</f>
        <v>0</v>
      </c>
      <c r="BE328" s="97">
        <f>IF(BD$80=0,0,IF(OR($E331&gt;=H_T-LBh_o,$E331&lt;LBH_u),0,Daten!BD328))</f>
        <v>0</v>
      </c>
      <c r="BF328" s="3"/>
      <c r="BG328" s="6">
        <f>IF(BG$80=0,0,BG327-qd*($E329-$E331)/H_T)</f>
        <v>0</v>
      </c>
      <c r="BH328" s="97">
        <f>IF(BG$80=0,0,IF(OR($E331&gt;=H_T-LBh_o,$E331&lt;LBH_u),0,Daten!BG328))</f>
        <v>0</v>
      </c>
      <c r="BI328" s="3"/>
      <c r="BJ328" s="6">
        <f>IF(BJ$80=0,0,BJ327-qd*($E329-$E331)/H_T)</f>
        <v>0</v>
      </c>
      <c r="BK328" s="97">
        <f>IF(BJ$80=0,0,IF(OR($E331&gt;=H_T-LBh_o,$E331&lt;LBH_u),0,Daten!BJ328))</f>
        <v>0</v>
      </c>
      <c r="BL328" s="3"/>
      <c r="BM328" s="6">
        <f>IF(BM$80=0,0,BM327-qd*($E329-$E331)/H_T)</f>
        <v>0</v>
      </c>
      <c r="BN328" s="97">
        <f>IF(BM$80=0,0,IF(OR($E331&gt;=H_T-LBh_o,$E331&lt;LBH_u),0,Daten!BM328))</f>
        <v>0</v>
      </c>
      <c r="BO328" s="3"/>
      <c r="BP328" s="6">
        <f>IF(BP$80=0,0,BP327-qd*($E329-$E331)/H_T)</f>
        <v>0</v>
      </c>
      <c r="BQ328" s="97">
        <f>IF(BP$80=0,0,IF(OR($E331&gt;=H_T-LBh_o,$E331&lt;LBH_u),0,Daten!BP328))</f>
        <v>0</v>
      </c>
      <c r="BR328" s="3"/>
      <c r="BS328" s="6">
        <f>IF(BS$80=0,0,BS327-qd*($E329-$E331)/H_T)</f>
        <v>0</v>
      </c>
      <c r="BT328" s="97">
        <f>IF(BS$80=0,0,IF(OR($E331&gt;=H_T-LBh_o,$E331&lt;LBH_u),0,Daten!BS328))</f>
        <v>0</v>
      </c>
      <c r="BU328" s="3"/>
      <c r="BV328" s="6">
        <f>IF(BV$80=0,0,BV327-qd*($E329-$E331)/H_T)</f>
        <v>0</v>
      </c>
      <c r="BW328" s="97">
        <f>IF(BV$80=0,0,IF(OR($E331&gt;=H_T-LBh_o,$E331&lt;LBH_u),0,Daten!BV328))</f>
        <v>0</v>
      </c>
      <c r="BX328" s="3"/>
      <c r="BY328" s="6">
        <f>IF(BY$80=0,0,BY327-qd*($E329-$E331)/H_T)</f>
        <v>0</v>
      </c>
      <c r="BZ328" s="97">
        <f>IF(BY$80=0,0,IF(OR($E331&gt;=H_T-LBh_o,$E331&lt;LBH_u),0,Daten!BY328))</f>
        <v>0</v>
      </c>
      <c r="CA328" s="3"/>
      <c r="CB328" s="6">
        <f>IF(CB$80=0,0,CB327-qd*($E329-$E331)/H_T)</f>
        <v>0</v>
      </c>
      <c r="CC328" s="97">
        <f>IF(CB$80=0,0,IF(OR($E331&gt;=H_T-LBh_o,$E331&lt;LBH_u),0,Daten!CB328))</f>
        <v>0</v>
      </c>
    </row>
    <row r="329" spans="1:81">
      <c r="D329" s="3" t="s">
        <v>104</v>
      </c>
      <c r="E329" s="6">
        <f t="shared" ref="E329" si="130">E320</f>
        <v>0</v>
      </c>
      <c r="F329" s="54" t="s">
        <v>178</v>
      </c>
      <c r="G329" s="38"/>
      <c r="H329" s="98">
        <f>IF(Bh="nein",ABS(H327),ABS(I327))</f>
        <v>0</v>
      </c>
      <c r="I329" s="9"/>
      <c r="J329" s="38"/>
      <c r="K329" s="98">
        <f>IF(Bh="nein",ABS(K327),ABS(L327))</f>
        <v>0</v>
      </c>
      <c r="L329" s="9"/>
      <c r="M329" s="38"/>
      <c r="N329" s="98">
        <f>IF(Bh="nein",ABS(N327),ABS(O327))</f>
        <v>0</v>
      </c>
      <c r="O329" s="9"/>
      <c r="P329" s="38"/>
      <c r="Q329" s="98">
        <f>IF(Bh="nein",ABS(Q327),ABS(R327))</f>
        <v>0</v>
      </c>
      <c r="R329" s="9"/>
      <c r="S329" s="38"/>
      <c r="T329" s="98">
        <f>IF(Bh="nein",ABS(T327),ABS(U327))</f>
        <v>0</v>
      </c>
      <c r="U329" s="9"/>
      <c r="V329" s="38"/>
      <c r="W329" s="98">
        <f>IF(Bh="nein",ABS(W327),ABS(X327))</f>
        <v>0</v>
      </c>
      <c r="X329" s="9"/>
      <c r="Y329" s="38"/>
      <c r="Z329" s="98">
        <f>IF(Bh="nein",ABS(Z327),ABS(AA327))</f>
        <v>0</v>
      </c>
      <c r="AA329" s="9"/>
      <c r="AB329" s="38"/>
      <c r="AC329" s="98">
        <f>IF(Bh="nein",ABS(AC327),ABS(AD327))</f>
        <v>0</v>
      </c>
      <c r="AD329" s="9"/>
      <c r="AE329" s="38"/>
      <c r="AF329" s="98">
        <f>IF(Bh="nein",ABS(AF327),ABS(AG327))</f>
        <v>0</v>
      </c>
      <c r="AG329" s="9"/>
      <c r="AH329" s="38"/>
      <c r="AI329" s="98">
        <f>IF(Bh="nein",ABS(AI327),ABS(AJ327))</f>
        <v>0</v>
      </c>
      <c r="AJ329" s="9"/>
      <c r="AK329" s="38"/>
      <c r="AL329" s="98">
        <f>IF(Bh="nein",ABS(AL327),ABS(AM327))</f>
        <v>0</v>
      </c>
      <c r="AM329" s="9"/>
      <c r="AN329" s="38"/>
      <c r="AO329" s="98">
        <f>IF(Bh="nein",ABS(AO327),ABS(AP327))</f>
        <v>0</v>
      </c>
      <c r="AP329" s="9"/>
      <c r="AQ329" s="38"/>
      <c r="AR329" s="98">
        <f>IF(Bh="nein",ABS(AR327),ABS(AS327))</f>
        <v>0</v>
      </c>
      <c r="AS329" s="9"/>
      <c r="AT329" s="38"/>
      <c r="AU329" s="98">
        <f>IF(Bh="nein",ABS(AU327),ABS(AV327))</f>
        <v>0</v>
      </c>
      <c r="AV329" s="9"/>
      <c r="AW329" s="38"/>
      <c r="AX329" s="98">
        <f>IF(Bh="nein",ABS(AX327),ABS(AY327))</f>
        <v>0</v>
      </c>
      <c r="AY329" s="9"/>
      <c r="AZ329" s="38"/>
      <c r="BA329" s="98">
        <f>IF(Bh="nein",ABS(BA327),ABS(BB327))</f>
        <v>0</v>
      </c>
      <c r="BB329" s="9"/>
      <c r="BC329" s="38"/>
      <c r="BD329" s="98">
        <f>IF(Bh="nein",ABS(BD327),ABS(BE327))</f>
        <v>0</v>
      </c>
      <c r="BE329" s="9"/>
      <c r="BF329" s="38"/>
      <c r="BG329" s="98">
        <f>IF(Bh="nein",ABS(BG327),ABS(BH327))</f>
        <v>0</v>
      </c>
      <c r="BH329" s="9"/>
      <c r="BI329" s="38"/>
      <c r="BJ329" s="98">
        <f>IF(Bh="nein",ABS(BJ327),ABS(BK327))</f>
        <v>0</v>
      </c>
      <c r="BK329" s="9"/>
      <c r="BL329" s="38"/>
      <c r="BM329" s="98">
        <f>IF(Bh="nein",ABS(BM327),ABS(BN327))</f>
        <v>0</v>
      </c>
      <c r="BN329" s="9"/>
      <c r="BO329" s="38"/>
      <c r="BP329" s="98">
        <f>IF(Bh="nein",ABS(BP327),ABS(BQ327))</f>
        <v>0</v>
      </c>
      <c r="BQ329" s="9"/>
      <c r="BR329" s="38"/>
      <c r="BS329" s="98">
        <f>IF(Bh="nein",ABS(BS327),ABS(BT327))</f>
        <v>0</v>
      </c>
      <c r="BT329" s="9"/>
      <c r="BU329" s="38"/>
      <c r="BV329" s="98">
        <f>IF(Bh="nein",ABS(BV327),ABS(BW327))</f>
        <v>0</v>
      </c>
      <c r="BW329" s="9"/>
      <c r="BX329" s="38"/>
      <c r="BY329" s="98">
        <f>IF(Bh="nein",ABS(BY327),ABS(BZ327))</f>
        <v>0</v>
      </c>
      <c r="BZ329" s="9"/>
      <c r="CA329" s="38"/>
      <c r="CB329" s="98">
        <f>IF(Bh="nein",ABS(CB327),ABS(CC327))</f>
        <v>0</v>
      </c>
      <c r="CC329" s="9"/>
    </row>
    <row r="330" spans="1:81">
      <c r="A330" s="7"/>
      <c r="B330" s="8"/>
      <c r="C330" s="11" t="s">
        <v>229</v>
      </c>
      <c r="D330" s="3"/>
      <c r="E330" s="6"/>
      <c r="F330" s="55" t="s">
        <v>179</v>
      </c>
      <c r="G330" s="41"/>
      <c r="H330" s="6">
        <f>IF($D328&lt;=nHP,H$82/H_T,0)</f>
        <v>0</v>
      </c>
      <c r="I330" s="3"/>
      <c r="J330" s="41"/>
      <c r="K330" s="6">
        <f>IF($D328&lt;=nHP,K$82/H_T,0)</f>
        <v>0</v>
      </c>
      <c r="L330" s="3"/>
      <c r="M330" s="41"/>
      <c r="N330" s="6">
        <f>IF($D328&lt;=nHP,N$82/H_T,0)</f>
        <v>0</v>
      </c>
      <c r="P330" s="41"/>
      <c r="Q330" s="6">
        <f>IF($D328&lt;=nHP,Q$82/H_T,0)</f>
        <v>0</v>
      </c>
      <c r="S330" s="41"/>
      <c r="T330" s="6">
        <f>IF($D328&lt;=nHP,T$82/H_T,0)</f>
        <v>0</v>
      </c>
      <c r="V330" s="41"/>
      <c r="W330" s="6">
        <f>IF($D328&lt;=nHP,W$82/H_T,0)</f>
        <v>0</v>
      </c>
      <c r="Y330" s="41"/>
      <c r="Z330" s="6">
        <f>IF($D328&lt;=nHP,Z$82/H_T,0)</f>
        <v>0</v>
      </c>
      <c r="AB330" s="41"/>
      <c r="AC330" s="6">
        <f>IF($D328&lt;=nHP,AC$82/H_T,0)</f>
        <v>0</v>
      </c>
      <c r="AE330" s="41"/>
      <c r="AF330" s="6">
        <f>IF($D328&lt;=nHP,AF$82/H_T,0)</f>
        <v>0</v>
      </c>
      <c r="AH330" s="41"/>
      <c r="AI330" s="6">
        <f>IF($D328&lt;=nHP,AI$82/H_T,0)</f>
        <v>0</v>
      </c>
      <c r="AK330" s="41"/>
      <c r="AL330" s="6">
        <f>IF($D328&lt;=nHP,AL$82/H_T,0)</f>
        <v>0</v>
      </c>
      <c r="AN330" s="41"/>
      <c r="AO330" s="6">
        <f>IF($D328&lt;=nHP,AO$82/H_T,0)</f>
        <v>0</v>
      </c>
      <c r="AP330" s="3"/>
      <c r="AQ330" s="41"/>
      <c r="AR330" s="6">
        <f>IF($D328&lt;=nHP,AR$82/H_T,0)</f>
        <v>0</v>
      </c>
      <c r="AS330" s="3"/>
      <c r="AT330" s="41"/>
      <c r="AU330" s="6">
        <f>IF($D328&lt;=nHP,AU$82/H_T,0)</f>
        <v>0</v>
      </c>
      <c r="AW330" s="41"/>
      <c r="AX330" s="6">
        <f>IF($D328&lt;=nHP,AX$82/H_T,0)</f>
        <v>0</v>
      </c>
      <c r="AY330" s="3"/>
      <c r="AZ330" s="41"/>
      <c r="BA330" s="6">
        <f>IF($D328&lt;=nHP,BA$82/H_T,0)</f>
        <v>0</v>
      </c>
      <c r="BB330" s="3"/>
      <c r="BC330" s="41"/>
      <c r="BD330" s="6">
        <f>IF($D328&lt;=nHP,BD$82/H_T,0)</f>
        <v>0</v>
      </c>
      <c r="BE330" s="3"/>
      <c r="BF330" s="41"/>
      <c r="BG330" s="6">
        <f>IF($D328&lt;=nHP,BG$82/H_T,0)</f>
        <v>0</v>
      </c>
      <c r="BH330" s="3"/>
      <c r="BI330" s="41"/>
      <c r="BJ330" s="6">
        <f>IF($D328&lt;=nHP,BJ$82/H_T,0)</f>
        <v>0</v>
      </c>
      <c r="BK330" s="3"/>
      <c r="BL330" s="41"/>
      <c r="BM330" s="6">
        <f>IF($D328&lt;=nHP,BM$82/H_T,0)</f>
        <v>0</v>
      </c>
      <c r="BN330" s="3"/>
      <c r="BO330" s="41"/>
      <c r="BP330" s="6">
        <f>IF($D328&lt;=nHP,BP$82/H_T,0)</f>
        <v>0</v>
      </c>
      <c r="BQ330" s="3"/>
      <c r="BR330" s="41"/>
      <c r="BS330" s="6">
        <f>IF($D328&lt;=nHP,BS$82/H_T,0)</f>
        <v>0</v>
      </c>
      <c r="BT330" s="3"/>
      <c r="BU330" s="41"/>
      <c r="BV330" s="6">
        <f>IF($D328&lt;=nHP,BV$82/H_T,0)</f>
        <v>0</v>
      </c>
      <c r="BW330" s="3"/>
      <c r="BX330" s="41"/>
      <c r="BY330" s="6">
        <f>IF($D328&lt;=nHP,BY$82/H_T,0)</f>
        <v>0</v>
      </c>
      <c r="BZ330" s="3"/>
      <c r="CA330" s="41"/>
      <c r="CB330" s="6">
        <f>IF($D328&lt;=nHP,CB$82/H_T,0)</f>
        <v>0</v>
      </c>
      <c r="CC330" s="3"/>
    </row>
    <row r="331" spans="1:81">
      <c r="A331" s="41" t="s">
        <v>223</v>
      </c>
      <c r="B331" s="6" t="str">
        <f>IF(D334="","",IF(ABS(H334)=Bemessung!$C$26,ABS(Daten!H329),IF(ABS(Daten!K334)=Bemessung!$C$26,ABS(Daten!K329),IF(ABS(Daten!N334)=Bemessung!$C$26,ABS(Daten!N329),IF(ABS(Daten!Q334)=Bemessung!$C$26,ABS(Daten!Q329),IF(ABS(Daten!T334)=Bemessung!$C$26,ABS(Daten!T329),IF(ABS(Daten!W334)=Bemessung!$C$26,ABS(Daten!W329),IF(ABS(Daten!Z334)=Bemessung!$C$26,ABS(Daten!Z329),IF(ABS(Daten!AC334)=Bemessung!$C$26,ABS(Daten!AC329),IF(ABS(Daten!AF334)=Bemessung!$C$26,ABS(Daten!AF329),IF(ABS(Daten!AI334)=Bemessung!$C$26,ABS(Daten!AI329),IF(ABS(Daten!AL334)=Bemessung!$C$26,ABS(Daten!AL329),IF(ABS(Daten!AO334)=Bemessung!$C$26,ABS(Daten!AO329),IF(ABS(Daten!AR334)=Bemessung!$C$26,ABS(Daten!AR329),IF(ABS(Daten!AU334)=Bemessung!$C$26,ABS(Daten!AU329),IF(ABS(Daten!AX334)=Bemessung!$C$26,ABS(Daten!AX329),IF(ABS(Daten!BA334)=Bemessung!$C$26,ABS(Daten!BA329),IF(ABS(Daten!BD334)=Bemessung!$C$26,ABS(Daten!BD329),IF(ABS(Daten!BG334)=Bemessung!$C$26,ABS(Daten!BG329),IF(ABS(Daten!BJ334)=Bemessung!$C$26,ABS(Daten!BJ329),IF(ABS(Daten!BM334)=Bemessung!$C$26,ABS(Daten!BM329),IF(ABS(Daten!BP334)=Bemessung!$C$26,ABS(Daten!BP329),IF(ABS(Daten!BS334)=Bemessung!$C$26,ABS(Daten!BS329),IF(ABS(Daten!BV334)=Bemessung!$C$26,ABS(Daten!BV329),IF(ABS(Daten!BY334)=Bemessung!$C$26,ABS(Daten!BY329),IF(ABS(Daten!CB334)=Bemessung!$C$26,ABS(Daten!CB329),""))))))))))))))))))))))))))</f>
        <v/>
      </c>
      <c r="C331" s="65" t="str">
        <f>IF(D334="","",IF(ABS(H334)=Bemessung!$C$26,1,IF(ABS(Daten!K334)=Bemessung!$C$26,2,IF(ABS(Daten!N334)=Bemessung!$C$26,3,IF(ABS(Daten!Q334)=Bemessung!$C$26,4,IF(ABS(Daten!T334)=Bemessung!$C$26,5,IF(ABS(Daten!W334)=Bemessung!$C$26,6,IF(ABS(Daten!Z334)=Bemessung!$C$26,7,IF(ABS(Daten!AC334)=Bemessung!$C$26,8,IF(ABS(Daten!AF334)=Bemessung!$C$26,9,IF(ABS(Daten!AI334)=Bemessung!$C$26,10,IF(ABS(Daten!AL334)=Bemessung!$C$26,11,IF(ABS(Daten!AO334)=Bemessung!$C$26,12,IF(ABS(Daten!AR334)=Bemessung!$C$26,13,IF(ABS(Daten!AU334)=Bemessung!$C$26,14,IF(ABS(Daten!AX334)=Bemessung!$C$26,15,IF(ABS(Daten!BA334)=Bemessung!$C$26,16,IF(ABS(Daten!BD334)=Bemessung!$C$26,17,IF(ABS(Daten!BG334)=Bemessung!$C$26,18,IF(ABS(Daten!BJ334)=Bemessung!$C$26,19,IF(ABS(Daten!BM334)=Bemessung!$C$26,20,IF(ABS(Daten!BP334)=Bemessung!$C$26,21,IF(ABS(Daten!BS334)=Bemessung!$C$26,22,IF(ABS(Daten!BV334)=Bemessung!$C$26,23,IF(ABS(Daten!BY334)=Bemessung!$C$26,24,IF(ABS(Daten!CB334)=Bemessung!$C$26,25,""))))))))))))))))))))))))))</f>
        <v/>
      </c>
      <c r="D331" s="3" t="s">
        <v>103</v>
      </c>
      <c r="E331" s="6">
        <f>E329-$Y$27</f>
        <v>0</v>
      </c>
      <c r="F331" s="55" t="s">
        <v>101</v>
      </c>
      <c r="G331" s="41">
        <v>0</v>
      </c>
      <c r="H331" s="6">
        <f>IF(H$82&gt;0,I331,G331)</f>
        <v>0</v>
      </c>
      <c r="I331" s="6">
        <f>IF(E329=0,0,IF(I$81=L_T,0,4*I$83/H$80))</f>
        <v>0</v>
      </c>
      <c r="J331" s="56">
        <f>IF($E329=0,0,IF(J$81=L_T,0,-(4*J$83/K$80+2*L$83/K$80)))</f>
        <v>0</v>
      </c>
      <c r="K331" s="6">
        <f>IF(K$82&gt;0,L331,J331)</f>
        <v>0</v>
      </c>
      <c r="L331" s="6">
        <f>IF($E329=0,0,IF(L$81=L_T,0,2*J$83/K$80+4*L$83/K$80))</f>
        <v>0</v>
      </c>
      <c r="M331" s="56">
        <f>IF($E329=0,0,IF(M$81=L_T,0,-(4*M$83/N$80+2*O$83/N$80)))</f>
        <v>0</v>
      </c>
      <c r="N331" s="6">
        <f>IF(N$82&gt;0,O331,M331)</f>
        <v>0</v>
      </c>
      <c r="O331" s="6">
        <f>IF($E329=0,0,IF(O$81=L_T,0,2*M$83/N$80+4*O$83/N$80))</f>
        <v>0</v>
      </c>
      <c r="P331" s="56">
        <f>IF($E329=0,0,IF(P$81=L_T,0,-(4*P$83/Q$80+2*R$83/Q$80)))</f>
        <v>0</v>
      </c>
      <c r="Q331" s="6">
        <f>IF(Q$82&gt;0,R331,P331)</f>
        <v>0</v>
      </c>
      <c r="R331" s="6">
        <f>IF($E329=0,0,IF(R$81=L_T,0,2*P$83/Q$80+4*R$83/Q$80))</f>
        <v>0</v>
      </c>
      <c r="S331" s="56">
        <f>IF($E329=0,0,IF(S$81=L_T,0,-(4*S$83/T$80+2*U$83/T$80)))</f>
        <v>0</v>
      </c>
      <c r="T331" s="6">
        <f>IF(T$82&gt;0,U331,S331)</f>
        <v>0</v>
      </c>
      <c r="U331" s="6">
        <f>IF($E329=0,0,IF(U$81=L_T,0,2*S$83/T$80+4*U$83/T$80))</f>
        <v>0</v>
      </c>
      <c r="V331" s="56">
        <f>IF($E329=0,0,IF(V$81=L_T,0,-(4*V$83/W$80+2*X$83/W$80)))</f>
        <v>0</v>
      </c>
      <c r="W331" s="6">
        <f>IF(W$82&gt;0,X331,V331)</f>
        <v>0</v>
      </c>
      <c r="X331" s="6">
        <f>IF($E329=0,0,IF(X$81=L_T,0,2*V$83/W$80+4*X$83/W$80))</f>
        <v>0</v>
      </c>
      <c r="Y331" s="56">
        <f>IF($E329=0,0,IF(Y$81=L_T,0,-(4*Y$83/Z$80+2*AA$83/Z$80)))</f>
        <v>0</v>
      </c>
      <c r="Z331" s="6">
        <f>IF(Z$82&gt;0,AA331,Y331)</f>
        <v>0</v>
      </c>
      <c r="AA331" s="6">
        <f>IF($E329=0,0,IF(AA$81=L_T,0,2*Y$83/Z$80+4*AA$83/Z$80))</f>
        <v>0</v>
      </c>
      <c r="AB331" s="56">
        <f>IF($E329=0,0,IF(AB$81=L_T,0,-(4*AB$83/AC$80+2*AD$83/AC$80)))</f>
        <v>0</v>
      </c>
      <c r="AC331" s="6">
        <f>IF(AC$82&gt;0,AD331,AB331)</f>
        <v>0</v>
      </c>
      <c r="AD331" s="6">
        <f>IF($E329=0,0,IF(AD$81=L_T,0,2*AB$83/AC$80+4*AD$83/AC$80))</f>
        <v>0</v>
      </c>
      <c r="AE331" s="56">
        <f>IF($E329=0,0,IF(AE$81=L_T,0,-(4*AE$83/AF$80+2*AG$83/AF$80)))</f>
        <v>0</v>
      </c>
      <c r="AF331" s="6">
        <f>IF(AF$82&gt;0,AG331,AE331)</f>
        <v>0</v>
      </c>
      <c r="AG331" s="6">
        <f>IF($E329=0,0,IF(AG$81=L_T,0,2*AE$83/AF$80+4*AG$83/AF$80))</f>
        <v>0</v>
      </c>
      <c r="AH331" s="56">
        <f>IF($E329=0,0,IF(AH$81=L_T,0,-(4*AH$83/AI$80+2*AJ$83/AI$80)))</f>
        <v>0</v>
      </c>
      <c r="AI331" s="6">
        <f>IF(AI$82&gt;0,AJ331,AH331)</f>
        <v>0</v>
      </c>
      <c r="AJ331" s="6">
        <f>IF($E329=0,0,IF(AJ$81=L_T,0,2*AH$83/AI$80+4*AJ$83/AI$80))</f>
        <v>0</v>
      </c>
      <c r="AK331" s="56">
        <f>IF($E329=0,0,IF(AK$81=L_T,0,-(4*AK$83/AL$80+2*AM$83/AL$80)))</f>
        <v>0</v>
      </c>
      <c r="AL331" s="6">
        <f>IF(AL$82&gt;0,AM331,AK331)</f>
        <v>0</v>
      </c>
      <c r="AM331" s="6">
        <f>IF($E329=0,0,IF(AM$81=L_T,0,2*AK$83/AL$80+4*AM$83/AL$80))</f>
        <v>0</v>
      </c>
      <c r="AN331" s="56">
        <f>IF($E329=0,0,IF(AN$81=L_T,0,-(4*AN$83/AO$80+2*AP$83/AO$80)))</f>
        <v>0</v>
      </c>
      <c r="AO331" s="6">
        <f>IF(AO$82&gt;0,AP331,AN331)</f>
        <v>0</v>
      </c>
      <c r="AP331" s="6">
        <f>IF($E329=0,0,IF(AP$81=L_T,0,2*AN$83/AO$80+4*AP$83/AO$80))</f>
        <v>0</v>
      </c>
      <c r="AQ331" s="56">
        <f>IF($E329=0,0,IF(AQ$81=L_T,0,-(4*AQ$83/AR$80+2*AS$83/AR$80)))</f>
        <v>0</v>
      </c>
      <c r="AR331" s="6">
        <f>IF(AR$82&gt;0,AS331,AQ331)</f>
        <v>0</v>
      </c>
      <c r="AS331" s="6">
        <f>IF($E329=0,0,IF(AS$81=L_T,0,2*AQ$83/AR$80+4*AS$83/AR$80))</f>
        <v>0</v>
      </c>
      <c r="AT331" s="56">
        <f>IF($E329=0,0,IF(AT$81=L_T,0,-(4*AT$83/AU$80+2*AV$83/AU$80)))</f>
        <v>0</v>
      </c>
      <c r="AU331" s="6">
        <f>IF(AU$82&gt;0,AV331,AT331)</f>
        <v>0</v>
      </c>
      <c r="AV331" s="6">
        <f>IF($E329=0,0,IF(AV$81=L_T,0,2*AT$83/AU$80+4*AV$83/AU$80))</f>
        <v>0</v>
      </c>
      <c r="AW331" s="56">
        <f>IF($E329=0,0,IF(AW$81=L_T,0,-(4*AW$83/AX$80+2*AY$83/AX$80)))</f>
        <v>0</v>
      </c>
      <c r="AX331" s="6">
        <f>IF(AX$82&gt;0,AY331,AW331)</f>
        <v>0</v>
      </c>
      <c r="AY331" s="6">
        <f>IF($E329=0,0,IF(AY$81=L_T,0,2*AW$83/AX$80+4*AY$83/AX$80))</f>
        <v>0</v>
      </c>
      <c r="AZ331" s="56">
        <f>IF($E329=0,0,IF(AZ$81=L_T,0,-(4*AZ$83/BA$80+2*BB$83/BA$80)))</f>
        <v>0</v>
      </c>
      <c r="BA331" s="6">
        <f>IF(BA$82&gt;0,BB331,AZ331)</f>
        <v>0</v>
      </c>
      <c r="BB331" s="6">
        <f>IF($E329=0,0,IF(BB$81=L_T,0,2*AZ$83/BA$80+4*BB$83/BA$80))</f>
        <v>0</v>
      </c>
      <c r="BC331" s="56">
        <f>IF($E329=0,0,IF(BC$81=L_T,0,-(4*BC$83/BD$80+2*BE$83/BD$80)))</f>
        <v>0</v>
      </c>
      <c r="BD331" s="6">
        <f>IF(BD$82&gt;0,BE331,BC331)</f>
        <v>0</v>
      </c>
      <c r="BE331" s="6">
        <f>IF($E329=0,0,IF(BE$81=L_T,0,2*BC$83/BD$80+4*BE$83/BD$80))</f>
        <v>0</v>
      </c>
      <c r="BF331" s="56">
        <f>IF($E329=0,0,IF(BF$81=L_T,0,-(4*BF$83/BG$80+2*BH$83/BG$80)))</f>
        <v>0</v>
      </c>
      <c r="BG331" s="6">
        <f>IF(BG$82&gt;0,BH331,BF331)</f>
        <v>0</v>
      </c>
      <c r="BH331" s="6">
        <f>IF($E329=0,0,IF(BH$81=L_T,0,2*BF$83/BG$80+4*BH$83/BG$80))</f>
        <v>0</v>
      </c>
      <c r="BI331" s="56">
        <f>IF($E329=0,0,IF(BI$81=L_T,0,-(4*BI$83/BJ$80+2*BK$83/BJ$80)))</f>
        <v>0</v>
      </c>
      <c r="BJ331" s="6">
        <f>IF(BJ$82&gt;0,BK331,BI331)</f>
        <v>0</v>
      </c>
      <c r="BK331" s="6">
        <f>IF($E329=0,0,IF(BK$81=L_T,0,2*BI$83/BJ$80+4*BK$83/BJ$80))</f>
        <v>0</v>
      </c>
      <c r="BL331" s="56">
        <f>IF($E329=0,0,IF(BL$81=L_T,0,-(4*BL$83/BM$80+2*BN$83/BM$80)))</f>
        <v>0</v>
      </c>
      <c r="BM331" s="6">
        <f>IF(BM$82&gt;0,BN331,BL331)</f>
        <v>0</v>
      </c>
      <c r="BN331" s="6">
        <f>IF($E329=0,0,IF(BN$81=L_T,0,2*BL$83/BM$80+4*BN$83/BM$80))</f>
        <v>0</v>
      </c>
      <c r="BO331" s="56">
        <f>IF($E329=0,0,IF(BO$81=L_T,0,-(4*BO$83/BP$80+2*BQ$83/BP$80)))</f>
        <v>0</v>
      </c>
      <c r="BP331" s="6">
        <f>IF(BP$82&gt;0,BQ331,BO331)</f>
        <v>0</v>
      </c>
      <c r="BQ331" s="6">
        <f>IF($E329=0,0,IF(BQ$81=L_T,0,2*BO$83/BP$80+4*BQ$83/BP$80))</f>
        <v>0</v>
      </c>
      <c r="BR331" s="56">
        <f>IF($E329=0,0,IF(BR$81=L_T,0,-(4*BR$83/BS$80+2*BT$83/BS$80)))</f>
        <v>0</v>
      </c>
      <c r="BS331" s="6">
        <f>IF(BS$82&gt;0,BT331,BR331)</f>
        <v>0</v>
      </c>
      <c r="BT331" s="6">
        <f>IF($E329=0,0,IF(BT$81=L_T,0,2*BR$83/BS$80+4*BT$83/BS$80))</f>
        <v>0</v>
      </c>
      <c r="BU331" s="56">
        <f>IF($E329=0,0,IF(BU$81=L_T,0,-(4*BU$83/BV$80+2*BW$83/BV$80)))</f>
        <v>0</v>
      </c>
      <c r="BV331" s="6">
        <f>IF(BV$82&gt;0,BW331,BU331)</f>
        <v>0</v>
      </c>
      <c r="BW331" s="6">
        <f>IF($E329=0,0,IF(BW$81=L_T,0,2*BU$83/BV$80+4*BW$83/BV$80))</f>
        <v>0</v>
      </c>
      <c r="BX331" s="56">
        <f>IF($E329=0,0,IF(BX$81=L_T,0,-(4*BX$83/BY$80+2*BZ$83/BY$80)))</f>
        <v>0</v>
      </c>
      <c r="BY331" s="6">
        <f>IF(BY$82&gt;0,BZ331,BX331)</f>
        <v>0</v>
      </c>
      <c r="BZ331" s="6">
        <f>IF($E329=0,0,IF(BZ$81=L_T,0,2*BX$83/BY$80+4*BZ$83/BY$80))</f>
        <v>0</v>
      </c>
      <c r="CA331" s="56">
        <f>IF($E329=0,0,IF(CA$81=L_T,0,-(4*CA$83/CB$80+2*CC$83/CB$80)))</f>
        <v>0</v>
      </c>
      <c r="CB331" s="6">
        <f>IF(CB$82&gt;0,CC331,CA331)</f>
        <v>0</v>
      </c>
      <c r="CC331" s="6">
        <f>IF($E329=0,0,IF(CC$81=L_T,0,2*CA$83/CB$80+4*CC$83/CB$80))</f>
        <v>0</v>
      </c>
    </row>
    <row r="332" spans="1:81">
      <c r="A332" s="41" t="s">
        <v>224</v>
      </c>
      <c r="B332" s="6" t="str">
        <f>IF(D334="","",IF(ABS(H334)=Bemessung!$C$26,ABS(Daten!H331),IF(ABS(Daten!K334)=Bemessung!$C$26,ABS(Daten!K331),IF(ABS(Daten!N334)=Bemessung!$C$26,ABS(Daten!N331),IF(ABS(Daten!Q334)=Bemessung!$C$26,ABS(Daten!Q331),IF(ABS(Daten!T334)=Bemessung!$C$26,ABS(Daten!T331),IF(ABS(Daten!W334)=Bemessung!$C$26,ABS(Daten!W331),IF(ABS(Daten!Z334)=Bemessung!$C$26,ABS(Daten!Z331),IF(ABS(Daten!AC334)=Bemessung!$C$26,ABS(Daten!AC331),IF(ABS(Daten!AF334)=Bemessung!$C$26,ABS(Daten!AF331),IF(ABS(Daten!AI334)=Bemessung!$C$26,ABS(Daten!AI331),IF(ABS(Daten!AL334)=Bemessung!$C$26,ABS(Daten!AL331),IF(ABS(Daten!AO334)=Bemessung!$C$26,ABS(Daten!AO331),IF(ABS(Daten!AR334)=Bemessung!$C$26,ABS(Daten!AR331),IF(ABS(Daten!AU334)=Bemessung!$C$26,ABS(Daten!AU331),IF(ABS(Daten!AX334)=Bemessung!$C$26,ABS(Daten!AX331),IF(ABS(Daten!BA334)=Bemessung!$C$26,ABS(Daten!BA331),IF(ABS(Daten!BD334)=Bemessung!$C$26,ABS(Daten!BD331),IF(ABS(Daten!BG334)=Bemessung!$C$26,ABS(Daten!BG331),IF(ABS(Daten!BJ334)=Bemessung!$C$26,ABS(Daten!BJ331),IF(ABS(Daten!BM334)=Bemessung!$C$26,ABS(Daten!BM331),IF(ABS(Daten!BP334)=Bemessung!$C$26,ABS(Daten!BP331),IF(ABS(Daten!BS334)=Bemessung!$C$26,ABS(Daten!BS331),IF(ABS(Daten!BV334)=Bemessung!$C$26,ABS(Daten!BV331),IF(ABS(Daten!BY334)=Bemessung!$C$26,ABS(Daten!BY331),IF(ABS(Daten!CB334)=Bemessung!$C$26,ABS(Daten!CB331),""))))))))))))))))))))))))))</f>
        <v/>
      </c>
      <c r="C332" s="28"/>
      <c r="D332" s="3"/>
      <c r="E332" s="6"/>
      <c r="F332" s="55" t="s">
        <v>180</v>
      </c>
      <c r="G332" s="41"/>
      <c r="H332" s="6">
        <f>IF(Bh="nein",ABS(H328),ABS(I328))</f>
        <v>0</v>
      </c>
      <c r="I332" s="6"/>
      <c r="J332" s="56"/>
      <c r="K332" s="6">
        <f>IF(Bh="nein",ABS(K328),ABS(L328))</f>
        <v>0</v>
      </c>
      <c r="L332" s="6"/>
      <c r="M332" s="56"/>
      <c r="N332" s="6">
        <f>IF(Bh="nein",ABS(N328),ABS(O328))</f>
        <v>0</v>
      </c>
      <c r="O332" s="6"/>
      <c r="P332" s="56"/>
      <c r="Q332" s="6">
        <f>IF(Bh="nein",ABS(Q328),ABS(R328))</f>
        <v>0</v>
      </c>
      <c r="R332" s="6"/>
      <c r="S332" s="56"/>
      <c r="T332" s="6">
        <f>IF(Bh="nein",ABS(T328),ABS(U328))</f>
        <v>0</v>
      </c>
      <c r="U332" s="6"/>
      <c r="V332" s="56"/>
      <c r="W332" s="6">
        <f>IF(Bh="nein",ABS(W328),ABS(X328))</f>
        <v>0</v>
      </c>
      <c r="X332" s="6"/>
      <c r="Y332" s="56"/>
      <c r="Z332" s="6">
        <f>IF(Bh="nein",ABS(Z328),ABS(AA328))</f>
        <v>0</v>
      </c>
      <c r="AA332" s="6"/>
      <c r="AB332" s="56"/>
      <c r="AC332" s="6">
        <f>IF(Bh="nein",ABS(AC328),ABS(AD328))</f>
        <v>0</v>
      </c>
      <c r="AD332" s="6"/>
      <c r="AE332" s="56"/>
      <c r="AF332" s="6">
        <f>IF(Bh="nein",ABS(AF328),ABS(AG328))</f>
        <v>0</v>
      </c>
      <c r="AG332" s="6"/>
      <c r="AH332" s="56"/>
      <c r="AI332" s="6">
        <f>IF(Bh="nein",ABS(AI328),ABS(AJ328))</f>
        <v>0</v>
      </c>
      <c r="AJ332" s="6"/>
      <c r="AK332" s="56"/>
      <c r="AL332" s="6">
        <f>IF(Bh="nein",ABS(AL328),ABS(AM328))</f>
        <v>0</v>
      </c>
      <c r="AM332" s="6"/>
      <c r="AN332" s="56"/>
      <c r="AO332" s="6">
        <f>IF(Bh="nein",ABS(AO328),ABS(AP328))</f>
        <v>0</v>
      </c>
      <c r="AP332" s="6"/>
      <c r="AQ332" s="56"/>
      <c r="AR332" s="6">
        <f>IF(Bh="nein",ABS(AR328),ABS(AS328))</f>
        <v>0</v>
      </c>
      <c r="AS332" s="6"/>
      <c r="AT332" s="56"/>
      <c r="AU332" s="6">
        <f>IF(Bh="nein",ABS(AU328),ABS(AV328))</f>
        <v>0</v>
      </c>
      <c r="AV332" s="6"/>
      <c r="AW332" s="56"/>
      <c r="AX332" s="6">
        <f>IF(Bh="nein",ABS(AX328),ABS(AY328))</f>
        <v>0</v>
      </c>
      <c r="AY332" s="6"/>
      <c r="AZ332" s="56"/>
      <c r="BA332" s="6">
        <f>IF(Bh="nein",ABS(BA328),ABS(BB328))</f>
        <v>0</v>
      </c>
      <c r="BB332" s="6"/>
      <c r="BC332" s="56"/>
      <c r="BD332" s="6">
        <f>IF(Bh="nein",ABS(BD328),ABS(BE328))</f>
        <v>0</v>
      </c>
      <c r="BE332" s="6"/>
      <c r="BF332" s="56"/>
      <c r="BG332" s="6">
        <f>IF(Bh="nein",ABS(BG328),ABS(BH328))</f>
        <v>0</v>
      </c>
      <c r="BH332" s="6"/>
      <c r="BI332" s="56"/>
      <c r="BJ332" s="6">
        <f>IF(Bh="nein",ABS(BJ328),ABS(BK328))</f>
        <v>0</v>
      </c>
      <c r="BK332" s="6"/>
      <c r="BL332" s="56"/>
      <c r="BM332" s="6">
        <f>IF(Bh="nein",ABS(BM328),ABS(BN328))</f>
        <v>0</v>
      </c>
      <c r="BN332" s="6"/>
      <c r="BO332" s="56"/>
      <c r="BP332" s="6">
        <f>IF(Bh="nein",ABS(BP328),ABS(BQ328))</f>
        <v>0</v>
      </c>
      <c r="BQ332" s="6"/>
      <c r="BR332" s="56"/>
      <c r="BS332" s="6">
        <f>IF(Bh="nein",ABS(BS328),ABS(BT328))</f>
        <v>0</v>
      </c>
      <c r="BT332" s="6"/>
      <c r="BU332" s="56"/>
      <c r="BV332" s="6">
        <f>IF(Bh="nein",ABS(BV328),ABS(BW328))</f>
        <v>0</v>
      </c>
      <c r="BW332" s="6"/>
      <c r="BX332" s="56"/>
      <c r="BY332" s="6">
        <f>IF(Bh="nein",ABS(BY328),ABS(BZ328))</f>
        <v>0</v>
      </c>
      <c r="BZ332" s="6"/>
      <c r="CA332" s="56"/>
      <c r="CB332" s="6">
        <f>IF(Bh="nein",ABS(CB328),ABS(CC328))</f>
        <v>0</v>
      </c>
      <c r="CC332" s="6"/>
    </row>
    <row r="333" spans="1:81">
      <c r="A333" s="41" t="s">
        <v>225</v>
      </c>
      <c r="B333" s="6" t="str">
        <f>IF(D334="","",IF(ABS(H334)=Bemessung!$C$26,ABS(Daten!H330),IF(ABS(Daten!K334)=Bemessung!$C$26,ABS(Daten!K330),IF(ABS(Daten!N334)=Bemessung!$C$26,ABS(Daten!N330),IF(ABS(Daten!Q334)=Bemessung!$C$26,ABS(Daten!Q330),IF(ABS(Daten!T334)=Bemessung!$C$26,ABS(Daten!T330),IF(ABS(Daten!W334)=Bemessung!$C$26,ABS(Daten!W330),IF(ABS(Daten!Z334)=Bemessung!$C$26,ABS(Daten!Z330),IF(ABS(Daten!AC334)=Bemessung!$C$26,ABS(Daten!AC330),IF(ABS(Daten!AF334)=Bemessung!$C$26,ABS(Daten!AF330),IF(ABS(Daten!AI334)=Bemessung!$C$26,ABS(Daten!AI330),IF(ABS(Daten!AL334)=Bemessung!$C$26,ABS(Daten!AL330),IF(ABS(Daten!AO334)=Bemessung!$C$26,ABS(Daten!AO330),IF(ABS(Daten!AR334)=Bemessung!$C$26,ABS(Daten!AR330),IF(ABS(Daten!AU334)=Bemessung!$C$26,ABS(Daten!AU330),IF(ABS(Daten!AX334)=Bemessung!$C$26,ABS(Daten!AX330),IF(ABS(Daten!BA334)=Bemessung!$C$26,ABS(Daten!BA330),IF(ABS(Daten!BD334)=Bemessung!$C$26,ABS(Daten!BD330),IF(ABS(Daten!BG334)=Bemessung!$C$26,ABS(Daten!BG330),IF(ABS(Daten!BJ334)=Bemessung!$C$26,ABS(Daten!BJ330),IF(ABS(Daten!BM334)=Bemessung!$C$26,ABS(Daten!BM330),IF(ABS(Daten!BP334)=Bemessung!$C$26,ABS(Daten!BP330),IF(ABS(Daten!BS334)=Bemessung!$C$26,ABS(Daten!BS330),IF(ABS(Daten!BV334)=Bemessung!$C$26,ABS(Daten!BV330),IF(ABS(Daten!BY334)=Bemessung!$C$26,ABS(Daten!BY330),IF(ABS(Daten!CB334)=Bemessung!$C$26,ABS(Daten!CB330),""))))))))))))))))))))))))))</f>
        <v/>
      </c>
      <c r="C333" s="28"/>
      <c r="D333" s="3"/>
      <c r="E333" s="6"/>
      <c r="F333" s="57" t="s">
        <v>181</v>
      </c>
      <c r="G333" s="34"/>
      <c r="H333" s="19">
        <f>IF($D328&lt;=nHP,H$82/H_T,0)</f>
        <v>0</v>
      </c>
      <c r="I333" s="26"/>
      <c r="J333" s="34"/>
      <c r="K333" s="19">
        <f>IF($D328&lt;=nHP,K$82/H_T,0)</f>
        <v>0</v>
      </c>
      <c r="L333" s="26"/>
      <c r="M333" s="34"/>
      <c r="N333" s="19">
        <f>IF($D328&lt;=nHP,N$82/H_T,0)</f>
        <v>0</v>
      </c>
      <c r="O333" s="26"/>
      <c r="P333" s="34"/>
      <c r="Q333" s="19">
        <f>IF($D328&lt;=nHP,Q$82/H_T,0)</f>
        <v>0</v>
      </c>
      <c r="R333" s="26"/>
      <c r="S333" s="34"/>
      <c r="T333" s="19">
        <f>IF($D328&lt;=nHP,T$82/H_T,0)</f>
        <v>0</v>
      </c>
      <c r="U333" s="26"/>
      <c r="V333" s="34"/>
      <c r="W333" s="19">
        <f>IF($D328&lt;=nHP,W$82/H_T,0)</f>
        <v>0</v>
      </c>
      <c r="X333" s="26"/>
      <c r="Y333" s="34"/>
      <c r="Z333" s="19">
        <f>IF($D328&lt;=nHP,Z$82/H_T,0)</f>
        <v>0</v>
      </c>
      <c r="AA333" s="26"/>
      <c r="AB333" s="34"/>
      <c r="AC333" s="19">
        <f>IF($D328&lt;=nHP,AC$82/H_T,0)</f>
        <v>0</v>
      </c>
      <c r="AD333" s="26"/>
      <c r="AE333" s="34"/>
      <c r="AF333" s="19">
        <f>IF($D328&lt;=nHP,AF$82/H_T,0)</f>
        <v>0</v>
      </c>
      <c r="AG333" s="26"/>
      <c r="AH333" s="34"/>
      <c r="AI333" s="19">
        <f>IF($D328&lt;=nHP,AI$82/H_T,0)</f>
        <v>0</v>
      </c>
      <c r="AJ333" s="26"/>
      <c r="AK333" s="34"/>
      <c r="AL333" s="19">
        <f>IF($D328&lt;=nHP,AL$82/H_T,0)</f>
        <v>0</v>
      </c>
      <c r="AM333" s="26"/>
      <c r="AN333" s="34"/>
      <c r="AO333" s="19">
        <f>IF($D328&lt;=nHP,AO$82/H_T,0)</f>
        <v>0</v>
      </c>
      <c r="AP333" s="26"/>
      <c r="AQ333" s="34"/>
      <c r="AR333" s="19">
        <f>IF($D328&lt;=nHP,AR$82/H_T,0)</f>
        <v>0</v>
      </c>
      <c r="AS333" s="26"/>
      <c r="AT333" s="34"/>
      <c r="AU333" s="19">
        <f>IF($D328&lt;=nHP,AU$82/H_T,0)</f>
        <v>0</v>
      </c>
      <c r="AV333" s="26"/>
      <c r="AW333" s="34"/>
      <c r="AX333" s="19">
        <f>IF($D328&lt;=nHP,AX$82/H_T,0)</f>
        <v>0</v>
      </c>
      <c r="AY333" s="26"/>
      <c r="AZ333" s="34"/>
      <c r="BA333" s="19">
        <f>IF($D328&lt;=nHP,BA$82/H_T,0)</f>
        <v>0</v>
      </c>
      <c r="BB333" s="26"/>
      <c r="BC333" s="34"/>
      <c r="BD333" s="19">
        <f>IF($D328&lt;=nHP,BD$82/H_T,0)</f>
        <v>0</v>
      </c>
      <c r="BE333" s="26"/>
      <c r="BF333" s="34"/>
      <c r="BG333" s="19">
        <f>IF($D328&lt;=nHP,BG$82/H_T,0)</f>
        <v>0</v>
      </c>
      <c r="BH333" s="26"/>
      <c r="BI333" s="34"/>
      <c r="BJ333" s="19">
        <f>IF($D328&lt;=nHP,BJ$82/H_T,0)</f>
        <v>0</v>
      </c>
      <c r="BK333" s="26"/>
      <c r="BL333" s="34"/>
      <c r="BM333" s="19">
        <f>IF($D328&lt;=nHP,BM$82/H_T,0)</f>
        <v>0</v>
      </c>
      <c r="BN333" s="26"/>
      <c r="BO333" s="34"/>
      <c r="BP333" s="19">
        <f>IF($D328&lt;=nHP,BP$82/H_T,0)</f>
        <v>0</v>
      </c>
      <c r="BQ333" s="26"/>
      <c r="BR333" s="34"/>
      <c r="BS333" s="19">
        <f>IF($D328&lt;=nHP,BS$82/H_T,0)</f>
        <v>0</v>
      </c>
      <c r="BT333" s="26"/>
      <c r="BU333" s="34"/>
      <c r="BV333" s="19">
        <f>IF($D328&lt;=nHP,BV$82/H_T,0)</f>
        <v>0</v>
      </c>
      <c r="BW333" s="26"/>
      <c r="BX333" s="34"/>
      <c r="BY333" s="19">
        <f>IF($D328&lt;=nHP,BY$82/H_T,0)</f>
        <v>0</v>
      </c>
      <c r="BZ333" s="26"/>
      <c r="CA333" s="34"/>
      <c r="CB333" s="19">
        <f>IF($D328&lt;=nHP,CB$82/H_T,0)</f>
        <v>0</v>
      </c>
      <c r="CC333" s="26"/>
    </row>
    <row r="334" spans="1:81">
      <c r="A334" s="41"/>
      <c r="C334" s="28"/>
      <c r="D334" s="58" t="str">
        <f>IF(OR(ABS(H334)=Bemessung!$C$26,ABS(K334)=Bemessung!$C$26,ABS(N334)=Bemessung!$C$26,ABS(Daten!Q334)=Bemessung!$C$26,ABS(Daten!T334)=Bemessung!$C$26,ABS(Daten!W334)=Bemessung!$C$26,ABS(Daten!Z334)=Bemessung!$C$26,ABS(Daten!AC334)=Bemessung!$C$26,ABS(Daten!AF334)=Bemessung!$C$26,ABS(Daten!AI334)=Bemessung!$C$26,ABS(Daten!AL334)=Bemessung!$C$26,ABS(Daten!AO334)=Bemessung!$C$26,ABS(Daten!AR334)=Bemessung!$C$26,ABS(Daten!AU334)=Bemessung!$C$26,ABS(Daten!AX334)=Bemessung!$C$26,ABS(Daten!BA334)=Bemessung!$C$26,ABS(Daten!BD334)=Bemessung!$C$26,ABS(Daten!BG334)=Bemessung!$C$26,ABS(Daten!BJ334)=Bemessung!$C$26,ABS(Daten!BM334)=Bemessung!$C$26,ABS(Daten!BP334)=Bemessung!$C$26,ABS(Daten!BS334)=Bemessung!$C$26,ABS(Daten!BV334)=Bemessung!$C$26,ABS(Daten!BY334)=Bemessung!$C$26,ABS(Daten!CB334)=Bemessung!$C$26),D328,"")</f>
        <v/>
      </c>
      <c r="E334" s="6"/>
      <c r="F334" s="57" t="s">
        <v>182</v>
      </c>
      <c r="G334" s="34"/>
      <c r="H334" s="19">
        <f>IF(H$82&gt;0,SQRT((H329+I331)^2+H330^2),-SQRT((H329+G331)^2+H330^2))</f>
        <v>0</v>
      </c>
      <c r="I334" s="26"/>
      <c r="J334" s="34"/>
      <c r="K334" s="19">
        <f>IF(K$82&gt;0,SQRT((K329+L331)^2+K330^2),-SQRT((K329+J331)^2+K330^2))</f>
        <v>0</v>
      </c>
      <c r="L334" s="26"/>
      <c r="M334" s="34"/>
      <c r="N334" s="19">
        <f>IF(N$82&gt;0,SQRT((N329+O331)^2+N330^2),-SQRT((N329+M331)^2+N330^2))</f>
        <v>0</v>
      </c>
      <c r="O334" s="26"/>
      <c r="P334" s="34"/>
      <c r="Q334" s="19">
        <f>IF(Q$82&gt;0,SQRT((Q329+R331)^2+Q330^2),-SQRT((Q329+P331)^2+Q330^2))</f>
        <v>0</v>
      </c>
      <c r="R334" s="26"/>
      <c r="S334" s="34"/>
      <c r="T334" s="19">
        <f>IF(T$82&gt;0,SQRT((T329+U331)^2+T330^2),-SQRT((T329+S331)^2+T330^2))</f>
        <v>0</v>
      </c>
      <c r="U334" s="26"/>
      <c r="V334" s="34"/>
      <c r="W334" s="19">
        <f>IF(W$82&gt;0,SQRT((W329+X331)^2+W330^2),-SQRT((W329+V331)^2+W330^2))</f>
        <v>0</v>
      </c>
      <c r="X334" s="26"/>
      <c r="Y334" s="34"/>
      <c r="Z334" s="19">
        <f>IF(Z$82&gt;0,SQRT((Z329+AA331)^2+Z330^2),-SQRT((Z329+Y331)^2+Z330^2))</f>
        <v>0</v>
      </c>
      <c r="AA334" s="26"/>
      <c r="AB334" s="34"/>
      <c r="AC334" s="19">
        <f>IF(AC$82&gt;0,SQRT((AC329+AD331)^2+AC330^2),-SQRT((AC329+AB331)^2+AC330^2))</f>
        <v>0</v>
      </c>
      <c r="AD334" s="26"/>
      <c r="AE334" s="34"/>
      <c r="AF334" s="19">
        <f>IF(AF$82&gt;0,SQRT((AF329+AG331)^2+AF330^2),-SQRT((AF329+AE331)^2+AF330^2))</f>
        <v>0</v>
      </c>
      <c r="AG334" s="26"/>
      <c r="AH334" s="34"/>
      <c r="AI334" s="19">
        <f>IF(AI$82&gt;0,SQRT((AI329+AJ331)^2+AI330^2),-SQRT((AI329+AH331)^2+AI330^2))</f>
        <v>0</v>
      </c>
      <c r="AJ334" s="26"/>
      <c r="AK334" s="34"/>
      <c r="AL334" s="19">
        <f>IF(AL$82&gt;0,SQRT((AL329+AM331)^2+AL330^2),-SQRT((AL329+AK331)^2+AL330^2))</f>
        <v>0</v>
      </c>
      <c r="AM334" s="26"/>
      <c r="AN334" s="34"/>
      <c r="AO334" s="19">
        <f>IF(AO$82&gt;0,SQRT((AO329+AP331)^2+AO330^2),-SQRT((AO329+AN331)^2+AO330^2))</f>
        <v>0</v>
      </c>
      <c r="AP334" s="26"/>
      <c r="AQ334" s="34"/>
      <c r="AR334" s="19">
        <f>IF(AR$82&gt;0,SQRT((AR329+AS331)^2+AR330^2),-SQRT((AR329+AQ331)^2+AR330^2))</f>
        <v>0</v>
      </c>
      <c r="AS334" s="26"/>
      <c r="AT334" s="34"/>
      <c r="AU334" s="19">
        <f>IF(AU$82&gt;0,SQRT((AU329+AV331)^2+AU330^2),-SQRT((AU329+AT331)^2+AU330^2))</f>
        <v>0</v>
      </c>
      <c r="AV334" s="26"/>
      <c r="AW334" s="34"/>
      <c r="AX334" s="19">
        <f>IF(AX$82&gt;0,SQRT((AX329+AY331)^2+AX330^2),-SQRT((AX329+AW331)^2+AX330^2))</f>
        <v>0</v>
      </c>
      <c r="AY334" s="26"/>
      <c r="AZ334" s="34"/>
      <c r="BA334" s="19">
        <f>IF(BA$82&gt;0,SQRT((BA329+BB331)^2+BA330^2),-SQRT((BA329+AZ331)^2+BA330^2))</f>
        <v>0</v>
      </c>
      <c r="BB334" s="26"/>
      <c r="BC334" s="34"/>
      <c r="BD334" s="19">
        <f>IF(BD$82&gt;0,SQRT((BD329+BE331)^2+BD330^2),-SQRT((BD329+BC331)^2+BD330^2))</f>
        <v>0</v>
      </c>
      <c r="BE334" s="26"/>
      <c r="BF334" s="34"/>
      <c r="BG334" s="19">
        <f>IF(BG$82&gt;0,SQRT((BG329+BH331)^2+BG330^2),-SQRT((BG329+BF331)^2+BG330^2))</f>
        <v>0</v>
      </c>
      <c r="BH334" s="26"/>
      <c r="BI334" s="34"/>
      <c r="BJ334" s="19">
        <f>IF(BJ$82&gt;0,SQRT((BJ329+BK331)^2+BJ330^2),-SQRT((BJ329+BI331)^2+BJ330^2))</f>
        <v>0</v>
      </c>
      <c r="BK334" s="26"/>
      <c r="BL334" s="34"/>
      <c r="BM334" s="19">
        <f>IF(BM$82&gt;0,SQRT((BM329+BN331)^2+BM330^2),-SQRT((BM329+BL331)^2+BM330^2))</f>
        <v>0</v>
      </c>
      <c r="BN334" s="26"/>
      <c r="BO334" s="34"/>
      <c r="BP334" s="19">
        <f>IF(BP$82&gt;0,SQRT((BP329+BQ331)^2+BP330^2),-SQRT((BP329+BO331)^2+BP330^2))</f>
        <v>0</v>
      </c>
      <c r="BQ334" s="26"/>
      <c r="BR334" s="34"/>
      <c r="BS334" s="19">
        <f>IF(BS$82&gt;0,SQRT((BS329+BT331)^2+BS330^2),-SQRT((BS329+BR331)^2+BS330^2))</f>
        <v>0</v>
      </c>
      <c r="BT334" s="26"/>
      <c r="BU334" s="34"/>
      <c r="BV334" s="19">
        <f>IF(BV$82&gt;0,SQRT((BV329+BW331)^2+BV330^2),-SQRT((BV329+BU331)^2+BV330^2))</f>
        <v>0</v>
      </c>
      <c r="BW334" s="26"/>
      <c r="BX334" s="34"/>
      <c r="BY334" s="19">
        <f>IF(BY$82&gt;0,SQRT((BY329+BZ331)^2+BY330^2),-SQRT((BY329+BX331)^2+BY330^2))</f>
        <v>0</v>
      </c>
      <c r="BZ334" s="26"/>
      <c r="CA334" s="34"/>
      <c r="CB334" s="19">
        <f>IF(CB$82&gt;0,SQRT((CB329+CC331)^2+CB330^2),-SQRT((CB329+CA331)^2+CB330^2))</f>
        <v>0</v>
      </c>
      <c r="CC334" s="26"/>
    </row>
    <row r="335" spans="1:81">
      <c r="A335" s="41" t="s">
        <v>226</v>
      </c>
      <c r="B335" s="6" t="str">
        <f>IF(D335="","",IF(ABS(H335)=Bemessung!$C$26,ABS(Daten!H332),IF(ABS(Daten!K335)=Bemessung!$C$26,ABS(Daten!K332),IF(ABS(Daten!N335)=Bemessung!$C$26,ABS(Daten!N332),IF(ABS(Daten!Q335)=Bemessung!$C$26,ABS(Daten!Q332),IF(ABS(Daten!T335)=Bemessung!$C$26,ABS(Daten!T332),IF(ABS(Daten!W335)=Bemessung!$C$26,ABS(Daten!W332),IF(ABS(Daten!Z335)=Bemessung!$C$26,ABS(Daten!Z332),IF(ABS(Daten!AC335)=Bemessung!$C$26,ABS(Daten!AC332),IF(ABS(Daten!AF335)=Bemessung!$C$26,ABS(Daten!AF332),IF(ABS(Daten!AI335)=Bemessung!$C$26,ABS(Daten!AI332),IF(ABS(Daten!AL335)=Bemessung!$C$26,ABS(Daten!AL332),IF(ABS(Daten!AO335)=Bemessung!$C$26,ABS(Daten!AO332),IF(ABS(Daten!AR335)=Bemessung!$C$26,ABS(Daten!AR332),IF(ABS(Daten!AU335)=Bemessung!$C$26,ABS(Daten!AU332),IF(ABS(Daten!AX335)=Bemessung!$C$26,ABS(Daten!AX332),IF(ABS(Daten!BA335)=Bemessung!$C$26,ABS(Daten!BA332),IF(ABS(Daten!BD335)=Bemessung!$C$26,ABS(Daten!BD332),IF(ABS(Daten!BG335)=Bemessung!$C$26,ABS(Daten!BG332),IF(ABS(Daten!BJ335)=Bemessung!$C$26,ABS(Daten!BJ332),IF(ABS(Daten!BM335)=Bemessung!$C$26,ABS(Daten!BM332),IF(ABS(Daten!BP335)=Bemessung!$C$26,ABS(Daten!BP332),IF(ABS(Daten!BS335)=Bemessung!$C$26,ABS(Daten!BS332),IF(ABS(Daten!BV335)=Bemessung!$C$26,ABS(Daten!BV332),IF(ABS(Daten!BY335)=Bemessung!$C$26,ABS(Daten!BY332),IF(ABS(Daten!CB335)=Bemessung!$C$26,ABS(Daten!CB332),""))))))))))))))))))))))))))</f>
        <v/>
      </c>
      <c r="C335" s="65" t="str">
        <f>IF(D335="","",IF(ABS(H335)=Bemessung!$C$26,1,IF(ABS(Daten!K335)=Bemessung!$C$26,2,IF(ABS(Daten!N335)=Bemessung!$C$26,3,IF(ABS(Daten!Q335)=Bemessung!$C$26,4,IF(ABS(Daten!T335)=Bemessung!$C$26,5,IF(ABS(Daten!W335)=Bemessung!$C$26,6,IF(ABS(Daten!Z335)=Bemessung!$C$26,7,IF(ABS(Daten!AC335)=Bemessung!$C$26,8,IF(ABS(Daten!AF335)=Bemessung!$C$26,9,IF(ABS(Daten!AI335)=Bemessung!$C$26,10,IF(ABS(Daten!AL335)=Bemessung!$C$26,11,IF(ABS(Daten!AO335)=Bemessung!$C$26,12,IF(ABS(Daten!AR335)=Bemessung!$C$26,13,IF(ABS(Daten!AU335)=Bemessung!$C$26,14,IF(ABS(Daten!AX335)=Bemessung!$C$26,15,IF(ABS(Daten!BA335)=Bemessung!$C$26,16,IF(ABS(Daten!BD335)=Bemessung!$C$26,17,IF(ABS(Daten!BG335)=Bemessung!$C$26,18,IF(ABS(Daten!BJ335)=Bemessung!$C$26,19,IF(ABS(Daten!BM335)=Bemessung!$C$26,20,IF(ABS(Daten!BP335)=Bemessung!$C$26,21,IF(ABS(Daten!BS335)=Bemessung!$C$26,22,IF(ABS(Daten!BV335)=Bemessung!$C$26,23,IF(ABS(Daten!BY335)=Bemessung!$C$26,24,IF(ABS(Daten!CB335)=Bemessung!$C$26,25,""))))))))))))))))))))))))))</f>
        <v/>
      </c>
      <c r="D335" s="58" t="str">
        <f>IF(OR(ABS(H335)=Bemessung!$C$26,ABS(K335)=Bemessung!$C$26,ABS(N335)=Bemessung!$C$26,ABS(Daten!Q335)=Bemessung!$C$26,ABS(Daten!T335)=Bemessung!$C$26,ABS(Daten!W335)=Bemessung!$C$26,ABS(Daten!Z335)=Bemessung!$C$26,ABS(Daten!AC335)=Bemessung!$C$26,ABS(Daten!AF335)=Bemessung!$C$26,ABS(Daten!AI335)=Bemessung!$C$26,ABS(Daten!AL335)=Bemessung!$C$26,ABS(Daten!AO335)=Bemessung!$C$26,ABS(Daten!AR335)=Bemessung!$C$26,ABS(Daten!AU335)=Bemessung!$C$26,ABS(Daten!AX335)=Bemessung!$C$26,ABS(Daten!BA335)=Bemessung!$C$26,ABS(Daten!BD335)=Bemessung!$C$26,ABS(Daten!BG335)=Bemessung!$C$26,ABS(Daten!BJ335)=Bemessung!$C$26,ABS(Daten!BM335)=Bemessung!$C$26,ABS(Daten!BP335)=Bemessung!$C$26,ABS(Daten!BS335)=Bemessung!$C$26,ABS(Daten!BV335)=Bemessung!$C$26,ABS(Daten!BY335)=Bemessung!$C$26,ABS(Daten!CB335)=Bemessung!$C$26),D328,"")</f>
        <v/>
      </c>
      <c r="E335" s="6"/>
      <c r="F335" s="57" t="s">
        <v>183</v>
      </c>
      <c r="G335" s="34"/>
      <c r="H335" s="19">
        <f>IF(H$82&gt;0,SQRT((H332+I331)^2+H333^2),-SQRT((H332+G331)^2+H333^2))</f>
        <v>0</v>
      </c>
      <c r="I335" s="26"/>
      <c r="J335" s="34"/>
      <c r="K335" s="19">
        <f>IF(K$82&gt;0,SQRT((K332+L331)^2+K333^2),-SQRT((K332+J331)^2+K333^2))</f>
        <v>0</v>
      </c>
      <c r="L335" s="26"/>
      <c r="M335" s="34"/>
      <c r="N335" s="19">
        <f>IF(N$82&gt;0,SQRT((N332+O331)^2+N333^2),-SQRT((N332+M331)^2+N333^2))</f>
        <v>0</v>
      </c>
      <c r="O335" s="26"/>
      <c r="P335" s="34"/>
      <c r="Q335" s="19">
        <f>IF(Q$82&gt;0,SQRT((Q332+R331)^2+Q333^2),-SQRT((Q332+P331)^2+Q333^2))</f>
        <v>0</v>
      </c>
      <c r="R335" s="26"/>
      <c r="S335" s="34"/>
      <c r="T335" s="19">
        <f>IF(T$82&gt;0,SQRT((T332+U331)^2+T333^2),-SQRT((T332+S331)^2+T333^2))</f>
        <v>0</v>
      </c>
      <c r="U335" s="26"/>
      <c r="V335" s="34"/>
      <c r="W335" s="19">
        <f>IF(W$82&gt;0,SQRT((W332+X331)^2+W333^2),-SQRT((W332+V331)^2+W333^2))</f>
        <v>0</v>
      </c>
      <c r="X335" s="26"/>
      <c r="Y335" s="34"/>
      <c r="Z335" s="19">
        <f>IF(Z$82&gt;0,SQRT((Z332+AA331)^2+Z333^2),-SQRT((Z332+Y331)^2+Z333^2))</f>
        <v>0</v>
      </c>
      <c r="AA335" s="26"/>
      <c r="AB335" s="34"/>
      <c r="AC335" s="19">
        <f>IF(AC$82&gt;0,SQRT((AC332+AD331)^2+AC333^2),-SQRT((AC332+AB331)^2+AC333^2))</f>
        <v>0</v>
      </c>
      <c r="AD335" s="26"/>
      <c r="AE335" s="34"/>
      <c r="AF335" s="19">
        <f>IF(AF$82&gt;0,SQRT((AF332+AG331)^2+AF333^2),-SQRT((AF332+AE331)^2+AF333^2))</f>
        <v>0</v>
      </c>
      <c r="AG335" s="26"/>
      <c r="AH335" s="34"/>
      <c r="AI335" s="19">
        <f>IF(AI$82&gt;0,SQRT((AI332+AJ331)^2+AI333^2),-SQRT((AI332+AH331)^2+AI333^2))</f>
        <v>0</v>
      </c>
      <c r="AJ335" s="26"/>
      <c r="AK335" s="34"/>
      <c r="AL335" s="19">
        <f>IF(AL$82&gt;0,SQRT((AL332+AM331)^2+AL333^2),-SQRT((AL332+AK331)^2+AL333^2))</f>
        <v>0</v>
      </c>
      <c r="AM335" s="26"/>
      <c r="AN335" s="34"/>
      <c r="AO335" s="19">
        <f>IF(AO$82&gt;0,SQRT((AO332+AP331)^2+AO333^2),-SQRT((AO332+AN331)^2+AO333^2))</f>
        <v>0</v>
      </c>
      <c r="AP335" s="26"/>
      <c r="AQ335" s="34"/>
      <c r="AR335" s="19">
        <f>IF(AR$82&gt;0,SQRT((AR332+AS331)^2+AR333^2),-SQRT((AR332+AQ331)^2+AR333^2))</f>
        <v>0</v>
      </c>
      <c r="AS335" s="26"/>
      <c r="AT335" s="34"/>
      <c r="AU335" s="19">
        <f>IF(AU$82&gt;0,SQRT((AU332+AV331)^2+AU333^2),-SQRT((AU332+AT331)^2+AU333^2))</f>
        <v>0</v>
      </c>
      <c r="AV335" s="26"/>
      <c r="AW335" s="34"/>
      <c r="AX335" s="19">
        <f>IF(AX$82&gt;0,SQRT((AX332+AY331)^2+AX333^2),-SQRT((AX332+AW331)^2+AX333^2))</f>
        <v>0</v>
      </c>
      <c r="AY335" s="26"/>
      <c r="AZ335" s="34"/>
      <c r="BA335" s="19">
        <f>IF(BA$82&gt;0,SQRT((BA332+BB331)^2+BA333^2),-SQRT((BA332+AZ331)^2+BA333^2))</f>
        <v>0</v>
      </c>
      <c r="BB335" s="26"/>
      <c r="BC335" s="34"/>
      <c r="BD335" s="19">
        <f>IF(BD$82&gt;0,SQRT((BD332+BE331)^2+BD333^2),-SQRT((BD332+BC331)^2+BD333^2))</f>
        <v>0</v>
      </c>
      <c r="BE335" s="26"/>
      <c r="BF335" s="34"/>
      <c r="BG335" s="19">
        <f>IF(BG$82&gt;0,SQRT((BG332+BH331)^2+BG333^2),-SQRT((BG332+BF331)^2+BG333^2))</f>
        <v>0</v>
      </c>
      <c r="BH335" s="26"/>
      <c r="BI335" s="34"/>
      <c r="BJ335" s="19">
        <f>IF(BJ$82&gt;0,SQRT((BJ332+BK331)^2+BJ333^2),-SQRT((BJ332+BI331)^2+BJ333^2))</f>
        <v>0</v>
      </c>
      <c r="BK335" s="26"/>
      <c r="BL335" s="34"/>
      <c r="BM335" s="19">
        <f>IF(BM$82&gt;0,SQRT((BM332+BN331)^2+BM333^2),-SQRT((BM332+BL331)^2+BM333^2))</f>
        <v>0</v>
      </c>
      <c r="BN335" s="26"/>
      <c r="BO335" s="34"/>
      <c r="BP335" s="19">
        <f>IF(BP$82&gt;0,SQRT((BP332+BQ331)^2+BP333^2),-SQRT((BP332+BO331)^2+BP333^2))</f>
        <v>0</v>
      </c>
      <c r="BQ335" s="26"/>
      <c r="BR335" s="34"/>
      <c r="BS335" s="19">
        <f>IF(BS$82&gt;0,SQRT((BS332+BT331)^2+BS333^2),-SQRT((BS332+BR331)^2+BS333^2))</f>
        <v>0</v>
      </c>
      <c r="BT335" s="26"/>
      <c r="BU335" s="34"/>
      <c r="BV335" s="19">
        <f>IF(BV$82&gt;0,SQRT((BV332+BW331)^2+BV333^2),-SQRT((BV332+BU331)^2+BV333^2))</f>
        <v>0</v>
      </c>
      <c r="BW335" s="26"/>
      <c r="BX335" s="34"/>
      <c r="BY335" s="19">
        <f>IF(BY$82&gt;0,SQRT((BY332+BZ331)^2+BY333^2),-SQRT((BY332+BX331)^2+BY333^2))</f>
        <v>0</v>
      </c>
      <c r="BZ335" s="26"/>
      <c r="CA335" s="34"/>
      <c r="CB335" s="19">
        <f>IF(CB$82&gt;0,SQRT((CB332+CC331)^2+CB333^2),-SQRT((CB332+CA331)^2+CB333^2))</f>
        <v>0</v>
      </c>
      <c r="CC335" s="26"/>
    </row>
    <row r="336" spans="1:81">
      <c r="A336" s="41" t="s">
        <v>227</v>
      </c>
      <c r="B336" s="6" t="str">
        <f>IF(D335="","",IF(ABS(H335)=Bemessung!$C$26,ABS(Daten!H331),IF(ABS(Daten!K335)=Bemessung!$C$26,ABS(Daten!K331),IF(ABS(Daten!N335)=Bemessung!$C$26,ABS(Daten!N331),IF(ABS(Daten!Q335)=Bemessung!$C$26,ABS(Daten!Q331),IF(ABS(Daten!T335)=Bemessung!$C$26,ABS(Daten!T331),IF(ABS(Daten!W335)=Bemessung!$C$26,ABS(Daten!W331),IF(ABS(Daten!Z335)=Bemessung!$C$26,ABS(Daten!Z331),IF(ABS(Daten!AC335)=Bemessung!$C$26,ABS(Daten!AC331),IF(ABS(Daten!AF335)=Bemessung!$C$26,ABS(Daten!AF331),IF(ABS(Daten!AI335)=Bemessung!$C$26,ABS(Daten!AI331),IF(ABS(Daten!AL335)=Bemessung!$C$26,ABS(Daten!AL331),IF(ABS(Daten!AO335)=Bemessung!$C$26,ABS(Daten!AO331),IF(ABS(Daten!AR335)=Bemessung!$C$26,ABS(Daten!AR331),IF(ABS(Daten!AU335)=Bemessung!$C$26,ABS(Daten!AU331),IF(ABS(Daten!AX335)=Bemessung!$C$26,ABS(Daten!AX331),IF(ABS(Daten!BA335)=Bemessung!$C$26,ABS(Daten!BA331),IF(ABS(Daten!BD335)=Bemessung!$C$26,ABS(Daten!BD331),IF(ABS(Daten!BG335)=Bemessung!$C$26,ABS(Daten!BG331),IF(ABS(Daten!BJ335)=Bemessung!$C$26,ABS(Daten!BJ331),IF(ABS(Daten!BM335)=Bemessung!$C$26,ABS(Daten!BM331),IF(ABS(Daten!BP335)=Bemessung!$C$26,ABS(Daten!BP331),IF(ABS(Daten!BS335)=Bemessung!$C$26,ABS(Daten!BS331),IF(ABS(Daten!BV335)=Bemessung!$C$26,ABS(Daten!BV331),IF(ABS(Daten!BY335)=Bemessung!$C$26,ABS(Daten!BY331),IF(ABS(Daten!CB335)=Bemessung!$C$26,ABS(Daten!CB331),""))))))))))))))))))))))))))</f>
        <v/>
      </c>
      <c r="C336" s="28"/>
      <c r="E336" s="3"/>
      <c r="F336" s="58" t="s">
        <v>102</v>
      </c>
      <c r="G336" s="59"/>
      <c r="H336" s="60">
        <f>IF(H$82&gt;0,MAX(H334:H335),MIN(H334:H335))</f>
        <v>0</v>
      </c>
      <c r="I336" s="61"/>
      <c r="J336" s="59"/>
      <c r="K336" s="60">
        <f>IF(K$82&gt;0,MAX(K334:K335),MIN(K334:K335))</f>
        <v>0</v>
      </c>
      <c r="L336" s="61"/>
      <c r="M336" s="59"/>
      <c r="N336" s="60">
        <f>IF(N$82&gt;0,MAX(N334:N335),MIN(N334:N335))</f>
        <v>0</v>
      </c>
      <c r="O336" s="61"/>
      <c r="P336" s="59"/>
      <c r="Q336" s="60">
        <f>IF(Q$82&gt;0,MAX(Q334:Q335),MIN(Q334:Q335))</f>
        <v>0</v>
      </c>
      <c r="R336" s="61"/>
      <c r="S336" s="59"/>
      <c r="T336" s="60">
        <f>IF(T$82&gt;0,MAX(T334:T335),MIN(T334:T335))</f>
        <v>0</v>
      </c>
      <c r="U336" s="61"/>
      <c r="V336" s="59"/>
      <c r="W336" s="60">
        <f>IF(W$82&gt;0,MAX(W334:W335),MIN(W334:W335))</f>
        <v>0</v>
      </c>
      <c r="X336" s="61"/>
      <c r="Y336" s="59"/>
      <c r="Z336" s="60">
        <f>IF(Z$82&gt;0,MAX(Z334:Z335),MIN(Z334:Z335))</f>
        <v>0</v>
      </c>
      <c r="AA336" s="61"/>
      <c r="AB336" s="59"/>
      <c r="AC336" s="60">
        <f>IF(AC$82&gt;0,MAX(AC334:AC335),MIN(AC334:AC335))</f>
        <v>0</v>
      </c>
      <c r="AD336" s="61"/>
      <c r="AE336" s="59"/>
      <c r="AF336" s="60">
        <f>IF(AF$82&gt;0,MAX(AF334:AF335),MIN(AF334:AF335))</f>
        <v>0</v>
      </c>
      <c r="AG336" s="61"/>
      <c r="AH336" s="59"/>
      <c r="AI336" s="60">
        <f>IF(AI$82&gt;0,MAX(AI334:AI335),MIN(AI334:AI335))</f>
        <v>0</v>
      </c>
      <c r="AJ336" s="61"/>
      <c r="AK336" s="59"/>
      <c r="AL336" s="60">
        <f>IF(AL$82&gt;0,MAX(AL334:AL335),MIN(AL334:AL335))</f>
        <v>0</v>
      </c>
      <c r="AM336" s="61"/>
      <c r="AN336" s="59"/>
      <c r="AO336" s="60">
        <f>IF(AO$82&gt;0,MAX(AO334:AO335),MIN(AO334:AO335))</f>
        <v>0</v>
      </c>
      <c r="AP336" s="61"/>
      <c r="AQ336" s="59"/>
      <c r="AR336" s="60">
        <f>IF(AR$82&gt;0,MAX(AR334:AR335),MIN(AR334:AR335))</f>
        <v>0</v>
      </c>
      <c r="AS336" s="61"/>
      <c r="AT336" s="59"/>
      <c r="AU336" s="60">
        <f>IF(AU$82&gt;0,MAX(AU334:AU335),MIN(AU334:AU335))</f>
        <v>0</v>
      </c>
      <c r="AV336" s="61"/>
      <c r="AW336" s="59"/>
      <c r="AX336" s="60">
        <f>IF(AX$82&gt;0,MAX(AX334:AX335),MIN(AX334:AX335))</f>
        <v>0</v>
      </c>
      <c r="AY336" s="61"/>
      <c r="AZ336" s="59"/>
      <c r="BA336" s="60">
        <f>IF(BA$82&gt;0,MAX(BA334:BA335),MIN(BA334:BA335))</f>
        <v>0</v>
      </c>
      <c r="BB336" s="61"/>
      <c r="BC336" s="59"/>
      <c r="BD336" s="60">
        <f>IF(BD$82&gt;0,MAX(BD334:BD335),MIN(BD334:BD335))</f>
        <v>0</v>
      </c>
      <c r="BE336" s="61"/>
      <c r="BF336" s="59"/>
      <c r="BG336" s="60">
        <f>IF(BG$82&gt;0,MAX(BG334:BG335),MIN(BG334:BG335))</f>
        <v>0</v>
      </c>
      <c r="BH336" s="61"/>
      <c r="BI336" s="59"/>
      <c r="BJ336" s="60">
        <f>IF(BJ$82&gt;0,MAX(BJ334:BJ335),MIN(BJ334:BJ335))</f>
        <v>0</v>
      </c>
      <c r="BK336" s="61"/>
      <c r="BL336" s="59"/>
      <c r="BM336" s="60">
        <f>IF(BM$82&gt;0,MAX(BM334:BM335),MIN(BM334:BM335))</f>
        <v>0</v>
      </c>
      <c r="BN336" s="61"/>
      <c r="BO336" s="59"/>
      <c r="BP336" s="60">
        <f>IF(BP$82&gt;0,MAX(BP334:BP335),MIN(BP334:BP335))</f>
        <v>0</v>
      </c>
      <c r="BQ336" s="61"/>
      <c r="BR336" s="59"/>
      <c r="BS336" s="60">
        <f>IF(BS$82&gt;0,MAX(BS334:BS335),MIN(BS334:BS335))</f>
        <v>0</v>
      </c>
      <c r="BT336" s="61"/>
      <c r="BU336" s="59"/>
      <c r="BV336" s="60">
        <f>IF(BV$82&gt;0,MAX(BV334:BV335),MIN(BV334:BV335))</f>
        <v>0</v>
      </c>
      <c r="BW336" s="61"/>
      <c r="BX336" s="59"/>
      <c r="BY336" s="60">
        <f>IF(BY$82&gt;0,MAX(BY334:BY335),MIN(BY334:BY335))</f>
        <v>0</v>
      </c>
      <c r="BZ336" s="61"/>
      <c r="CA336" s="59"/>
      <c r="CB336" s="60">
        <f>IF(CB$82&gt;0,MAX(CB334:CB335),MIN(CB334:CB335))</f>
        <v>0</v>
      </c>
      <c r="CC336" s="61"/>
    </row>
    <row r="337" spans="1:81">
      <c r="A337" s="34" t="s">
        <v>228</v>
      </c>
      <c r="B337" s="19" t="str">
        <f>IF(D335="","",IF(ABS(H335)=Bemessung!$C$26,ABS(Daten!H333),IF(ABS(Daten!K335)=Bemessung!$C$26,ABS(Daten!K333),IF(ABS(Daten!N335)=Bemessung!$C$26,ABS(Daten!N333),IF(ABS(Daten!Q335)=Bemessung!$C$26,ABS(Daten!Q333),IF(ABS(Daten!T335)=Bemessung!$C$26,ABS(Daten!T333),IF(ABS(Daten!W335)=Bemessung!$C$26,ABS(Daten!W333),IF(ABS(Daten!Z335)=Bemessung!$C$26,ABS(Daten!Z333),IF(ABS(Daten!AC335)=Bemessung!$C$26,ABS(Daten!AC333),IF(ABS(Daten!AF335)=Bemessung!$C$26,ABS(Daten!AF333),IF(ABS(Daten!AI335)=Bemessung!$C$26,ABS(Daten!AI333),IF(ABS(Daten!AL335)=Bemessung!$C$26,ABS(Daten!AL333),IF(ABS(Daten!AO335)=Bemessung!$C$26,ABS(Daten!AO333),IF(ABS(Daten!AR335)=Bemessung!$C$26,ABS(Daten!AR333),IF(ABS(Daten!AU335)=Bemessung!$C$26,ABS(Daten!AU333),IF(ABS(Daten!AX335)=Bemessung!$C$26,ABS(Daten!AX333),IF(ABS(Daten!BA335)=Bemessung!$C$26,ABS(Daten!BA333),IF(ABS(Daten!BD335)=Bemessung!$C$26,ABS(Daten!BD333),IF(ABS(Daten!BG335)=Bemessung!$C$26,ABS(Daten!BG333),IF(ABS(Daten!BJ335)=Bemessung!$C$26,ABS(Daten!BJ333),IF(ABS(Daten!BM335)=Bemessung!$C$26,ABS(Daten!BM333),IF(ABS(Daten!BP335)=Bemessung!$C$26,ABS(Daten!BP333),IF(ABS(Daten!BS335)=Bemessung!$C$26,ABS(Daten!BS333),IF(ABS(Daten!BV335)=Bemessung!$C$26,ABS(Daten!BV333),IF(ABS(Daten!BY335)=Bemessung!$C$26,ABS(Daten!BY333),IF(ABS(Daten!CB335)=Bemessung!$C$26,ABS(Daten!CB333),""))))))))))))))))))))))))))</f>
        <v/>
      </c>
      <c r="C337" s="53"/>
      <c r="E337" s="3"/>
      <c r="F337" s="3"/>
      <c r="G337" s="3"/>
      <c r="H337" s="3"/>
      <c r="I337" s="3"/>
      <c r="J337" s="3"/>
      <c r="K337" s="3"/>
      <c r="L337" s="3"/>
      <c r="M337" s="3"/>
      <c r="P337" s="3"/>
      <c r="AP337" s="3"/>
      <c r="AQ337" s="3"/>
      <c r="AR337" s="3"/>
      <c r="AS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</row>
    <row r="338" spans="1:81">
      <c r="E338" s="3"/>
      <c r="F338" s="3" t="s">
        <v>99</v>
      </c>
      <c r="G338" s="3"/>
      <c r="H338" s="6">
        <f>IF($E340=0,0,IF(H$80=0,0,H328))</f>
        <v>0</v>
      </c>
      <c r="I338" s="97">
        <f>IF(H$80=0,0,IF(OR($E340&gt;H_T-LBh_o,$E340&lt;=LBH_u),0,Daten!H338))</f>
        <v>0</v>
      </c>
      <c r="J338" s="3"/>
      <c r="K338" s="6">
        <f>IF($E340=0,0,IF(K$80=0,0,K328))</f>
        <v>0</v>
      </c>
      <c r="L338" s="97">
        <f>IF(K$80=0,0,IF(OR($E340&gt;H_T-LBh_o,$E340&lt;=LBH_u),0,Daten!K338))</f>
        <v>0</v>
      </c>
      <c r="M338" s="3"/>
      <c r="N338" s="6">
        <f>IF($E340=0,0,IF(N$80=0,0,N328))</f>
        <v>0</v>
      </c>
      <c r="O338" s="97">
        <f>IF(N$80=0,0,IF(OR($E340&gt;H_T-LBh_o,$E340&lt;=LBH_u),0,Daten!N338))</f>
        <v>0</v>
      </c>
      <c r="P338" s="3"/>
      <c r="Q338" s="6">
        <f>IF($E340=0,0,IF(Q$80=0,0,Q328))</f>
        <v>0</v>
      </c>
      <c r="R338" s="97">
        <f>IF(Q$80=0,0,IF(OR($E340&gt;H_T-LBh_o,$E340&lt;=LBH_u),0,Daten!Q338))</f>
        <v>0</v>
      </c>
      <c r="T338" s="6">
        <f>IF($E340=0,0,IF(T$80=0,0,T328))</f>
        <v>0</v>
      </c>
      <c r="U338" s="97">
        <f>IF(T$80=0,0,IF(OR($E340&gt;H_T-LBh_o,$E340&lt;=LBH_u),0,Daten!T338))</f>
        <v>0</v>
      </c>
      <c r="W338" s="6">
        <f>IF($E340=0,0,IF(W$80=0,0,W328))</f>
        <v>0</v>
      </c>
      <c r="X338" s="97">
        <f>IF(W$80=0,0,IF(OR($E340&gt;H_T-LBh_o,$E340&lt;=LBH_u),0,Daten!W338))</f>
        <v>0</v>
      </c>
      <c r="Z338" s="6">
        <f>IF($E340=0,0,IF(Z$80=0,0,Z328))</f>
        <v>0</v>
      </c>
      <c r="AA338" s="97">
        <f>IF(Z$80=0,0,IF(OR($E340&gt;H_T-LBh_o,$E340&lt;=LBH_u),0,Daten!Z338))</f>
        <v>0</v>
      </c>
      <c r="AC338" s="6">
        <f>IF($E340=0,0,IF(AC$80=0,0,AC328))</f>
        <v>0</v>
      </c>
      <c r="AD338" s="97">
        <f>IF(AC$80=0,0,IF(OR($E340&gt;H_T-LBh_o,$E340&lt;=LBH_u),0,Daten!AC338))</f>
        <v>0</v>
      </c>
      <c r="AF338" s="6">
        <f>IF($E340=0,0,IF(AF$80=0,0,AF328))</f>
        <v>0</v>
      </c>
      <c r="AG338" s="97">
        <f>IF(AF$80=0,0,IF(OR($E340&gt;H_T-LBh_o,$E340&lt;=LBH_u),0,Daten!AF338))</f>
        <v>0</v>
      </c>
      <c r="AI338" s="6">
        <f>IF($E340=0,0,IF(AI$80=0,0,AI328))</f>
        <v>0</v>
      </c>
      <c r="AJ338" s="97">
        <f>IF(AI$80=0,0,IF(OR($E340&gt;H_T-LBh_o,$E340&lt;=LBH_u),0,Daten!AI338))</f>
        <v>0</v>
      </c>
      <c r="AL338" s="6">
        <f>IF($E340=0,0,IF(AL$80=0,0,AL328))</f>
        <v>0</v>
      </c>
      <c r="AM338" s="97">
        <f>IF(AL$80=0,0,IF(OR($E340&gt;H_T-LBh_o,$E340&lt;=LBH_u),0,Daten!AL338))</f>
        <v>0</v>
      </c>
      <c r="AO338" s="6">
        <f>IF($E340=0,0,IF(AO$80=0,0,AO328))</f>
        <v>0</v>
      </c>
      <c r="AP338" s="97">
        <f>IF(AO$80=0,0,IF(OR($E340&gt;H_T-LBh_o,$E340&lt;=LBH_u),0,Daten!AO338))</f>
        <v>0</v>
      </c>
      <c r="AQ338" s="3"/>
      <c r="AR338" s="6">
        <f>IF($E340=0,0,IF(AR$80=0,0,AR328))</f>
        <v>0</v>
      </c>
      <c r="AS338" s="97">
        <f>IF(AR$80=0,0,IF(OR($E340&gt;H_T-LBh_o,$E340&lt;=LBH_u),0,Daten!AR338))</f>
        <v>0</v>
      </c>
      <c r="AU338" s="6">
        <f>IF($E340=0,0,IF(AU$80=0,0,AU328))</f>
        <v>0</v>
      </c>
      <c r="AV338" s="97">
        <f>IF(AU$80=0,0,IF(OR($E340&gt;H_T-LBh_o,$E340&lt;=LBH_u),0,Daten!AU338))</f>
        <v>0</v>
      </c>
      <c r="AW338" s="3"/>
      <c r="AX338" s="6">
        <f>IF($E340=0,0,IF(AX$80=0,0,AX328))</f>
        <v>0</v>
      </c>
      <c r="AY338" s="97">
        <f>IF(AX$80=0,0,IF(OR($E340&gt;H_T-LBh_o,$E340&lt;=LBH_u),0,Daten!AX338))</f>
        <v>0</v>
      </c>
      <c r="AZ338" s="3"/>
      <c r="BA338" s="6">
        <f>IF($E340=0,0,IF(BA$80=0,0,BA328))</f>
        <v>0</v>
      </c>
      <c r="BB338" s="97">
        <f>IF(BA$80=0,0,IF(OR($E340&gt;H_T-LBh_o,$E340&lt;=LBH_u),0,Daten!BA338))</f>
        <v>0</v>
      </c>
      <c r="BC338" s="3"/>
      <c r="BD338" s="6">
        <f>IF($E340=0,0,IF(BD$80=0,0,BD328))</f>
        <v>0</v>
      </c>
      <c r="BE338" s="97">
        <f>IF(BD$80=0,0,IF(OR($E340&gt;H_T-LBh_o,$E340&lt;=LBH_u),0,Daten!BD338))</f>
        <v>0</v>
      </c>
      <c r="BF338" s="3"/>
      <c r="BG338" s="6">
        <f>IF($E340=0,0,IF(BG$80=0,0,BG328))</f>
        <v>0</v>
      </c>
      <c r="BH338" s="97">
        <f>IF(BG$80=0,0,IF(OR($E340&gt;H_T-LBh_o,$E340&lt;=LBH_u),0,Daten!BG338))</f>
        <v>0</v>
      </c>
      <c r="BI338" s="3"/>
      <c r="BJ338" s="6">
        <f>IF($E340=0,0,IF(BJ$80=0,0,BJ328))</f>
        <v>0</v>
      </c>
      <c r="BK338" s="97">
        <f>IF(BJ$80=0,0,IF(OR($E340&gt;H_T-LBh_o,$E340&lt;=LBH_u),0,Daten!BJ338))</f>
        <v>0</v>
      </c>
      <c r="BL338" s="3"/>
      <c r="BM338" s="6">
        <f>IF($E340=0,0,IF(BM$80=0,0,BM328))</f>
        <v>0</v>
      </c>
      <c r="BN338" s="97">
        <f>IF(BM$80=0,0,IF(OR($E340&gt;H_T-LBh_o,$E340&lt;=LBH_u),0,Daten!BM338))</f>
        <v>0</v>
      </c>
      <c r="BO338" s="3"/>
      <c r="BP338" s="6">
        <f>IF($E340=0,0,IF(BP$80=0,0,BP328))</f>
        <v>0</v>
      </c>
      <c r="BQ338" s="97">
        <f>IF(BP$80=0,0,IF(OR($E340&gt;H_T-LBh_o,$E340&lt;=LBH_u),0,Daten!BP338))</f>
        <v>0</v>
      </c>
      <c r="BR338" s="3"/>
      <c r="BS338" s="6">
        <f>IF($E340=0,0,IF(BS$80=0,0,BS328))</f>
        <v>0</v>
      </c>
      <c r="BT338" s="97">
        <f>IF(BS$80=0,0,IF(OR($E340&gt;H_T-LBh_o,$E340&lt;=LBH_u),0,Daten!BS338))</f>
        <v>0</v>
      </c>
      <c r="BU338" s="3"/>
      <c r="BV338" s="6">
        <f>IF($E340=0,0,IF(BV$80=0,0,BV328))</f>
        <v>0</v>
      </c>
      <c r="BW338" s="97">
        <f>IF(BV$80=0,0,IF(OR($E340&gt;H_T-LBh_o,$E340&lt;=LBH_u),0,Daten!BV338))</f>
        <v>0</v>
      </c>
      <c r="BX338" s="3"/>
      <c r="BY338" s="6">
        <f>IF($E340=0,0,IF(BY$80=0,0,BY328))</f>
        <v>0</v>
      </c>
      <c r="BZ338" s="97">
        <f>IF(BY$80=0,0,IF(OR($E340&gt;H_T-LBh_o,$E340&lt;=LBH_u),0,Daten!BY338))</f>
        <v>0</v>
      </c>
      <c r="CA338" s="3"/>
      <c r="CB338" s="6">
        <f>IF($E340=0,0,IF(CB$80=0,0,CB328))</f>
        <v>0</v>
      </c>
      <c r="CC338" s="97">
        <f>IF(CB$80=0,0,IF(OR($E340&gt;H_T-LBh_o,$E340&lt;=LBH_u),0,Daten!CB338))</f>
        <v>0</v>
      </c>
    </row>
    <row r="339" spans="1:81">
      <c r="A339" s="46" t="str">
        <f>IF(D345=D339,H340,IF(D346=D339,H343,""))</f>
        <v/>
      </c>
      <c r="B339" s="92" t="str">
        <f>IF(AND(D345="",D346=""),"",D339)</f>
        <v/>
      </c>
      <c r="C339" s="92" t="str">
        <f>IF(AND(D345="",D346=""),"",IF(D345=D339,"oben","unten"))</f>
        <v/>
      </c>
      <c r="D339" s="3">
        <v>24</v>
      </c>
      <c r="F339" s="3" t="s">
        <v>100</v>
      </c>
      <c r="G339" s="3"/>
      <c r="H339" s="6">
        <f>IF(H$80=0,0,H338-qd*($E340-$E342)/H_T)</f>
        <v>0</v>
      </c>
      <c r="I339" s="97">
        <f>IF(H$80=0,0,IF(OR($E342&gt;=H_T-LBh_o,$E342&lt;LBH_u),0,Daten!H339))</f>
        <v>0</v>
      </c>
      <c r="J339" s="3"/>
      <c r="K339" s="6">
        <f>IF(K$80=0,0,K338-qd*($E340-$E342)/H_T)</f>
        <v>0</v>
      </c>
      <c r="L339" s="97">
        <f>IF(K$80=0,0,IF(OR($E342&gt;=H_T-LBh_o,$E342&lt;LBH_u),0,Daten!K339))</f>
        <v>0</v>
      </c>
      <c r="M339" s="3"/>
      <c r="N339" s="6">
        <f>IF(N$80=0,0,N338-qd*($E340-$E342)/H_T)</f>
        <v>0</v>
      </c>
      <c r="O339" s="97">
        <f>IF(N$80=0,0,IF(OR($E342&gt;=H_T-LBh_o,$E342&lt;LBH_u),0,Daten!N339))</f>
        <v>0</v>
      </c>
      <c r="P339" s="3"/>
      <c r="Q339" s="6">
        <f>IF(Q$80=0,0,Q338-qd*($E340-$E342)/H_T)</f>
        <v>0</v>
      </c>
      <c r="R339" s="97">
        <f>IF(Q$80=0,0,IF(OR($E342&gt;=H_T-LBh_o,$E342&lt;LBH_u),0,Daten!Q339))</f>
        <v>0</v>
      </c>
      <c r="T339" s="6">
        <f>IF(T$80=0,0,T338-qd*($E340-$E342)/H_T)</f>
        <v>0</v>
      </c>
      <c r="U339" s="97">
        <f>IF(T$80=0,0,IF(OR($E342&gt;=H_T-LBh_o,$E342&lt;LBH_u),0,Daten!T339))</f>
        <v>0</v>
      </c>
      <c r="W339" s="6">
        <f>IF(W$80=0,0,W338-qd*($E340-$E342)/H_T)</f>
        <v>0</v>
      </c>
      <c r="X339" s="97">
        <f>IF(W$80=0,0,IF(OR($E342&gt;=H_T-LBh_o,$E342&lt;LBH_u),0,Daten!W339))</f>
        <v>0</v>
      </c>
      <c r="Z339" s="6">
        <f>IF(Z$80=0,0,Z338-qd*($E340-$E342)/H_T)</f>
        <v>0</v>
      </c>
      <c r="AA339" s="97">
        <f>IF(Z$80=0,0,IF(OR($E342&gt;=H_T-LBh_o,$E342&lt;LBH_u),0,Daten!Z339))</f>
        <v>0</v>
      </c>
      <c r="AC339" s="6">
        <f>IF(AC$80=0,0,AC338-qd*($E340-$E342)/H_T)</f>
        <v>0</v>
      </c>
      <c r="AD339" s="97">
        <f>IF(AC$80=0,0,IF(OR($E342&gt;=H_T-LBh_o,$E342&lt;LBH_u),0,Daten!AC339))</f>
        <v>0</v>
      </c>
      <c r="AF339" s="6">
        <f>IF(AF$80=0,0,AF338-qd*($E340-$E342)/H_T)</f>
        <v>0</v>
      </c>
      <c r="AG339" s="97">
        <f>IF(AF$80=0,0,IF(OR($E342&gt;=H_T-LBh_o,$E342&lt;LBH_u),0,Daten!AF339))</f>
        <v>0</v>
      </c>
      <c r="AI339" s="6">
        <f>IF(AI$80=0,0,AI338-qd*($E340-$E342)/H_T)</f>
        <v>0</v>
      </c>
      <c r="AJ339" s="97">
        <f>IF(AI$80=0,0,IF(OR($E342&gt;=H_T-LBh_o,$E342&lt;LBH_u),0,Daten!AI339))</f>
        <v>0</v>
      </c>
      <c r="AL339" s="6">
        <f>IF(AL$80=0,0,AL338-qd*($E340-$E342)/H_T)</f>
        <v>0</v>
      </c>
      <c r="AM339" s="97">
        <f>IF(AL$80=0,0,IF(OR($E342&gt;=H_T-LBh_o,$E342&lt;LBH_u),0,Daten!AL339))</f>
        <v>0</v>
      </c>
      <c r="AO339" s="6">
        <f>IF(AO$80=0,0,AO338-qd*($E340-$E342)/H_T)</f>
        <v>0</v>
      </c>
      <c r="AP339" s="97">
        <f>IF(AO$80=0,0,IF(OR($E342&gt;=H_T-LBh_o,$E342&lt;LBH_u),0,Daten!AO339))</f>
        <v>0</v>
      </c>
      <c r="AQ339" s="3"/>
      <c r="AR339" s="6">
        <f>IF(AR$80=0,0,AR338-qd*($E340-$E342)/H_T)</f>
        <v>0</v>
      </c>
      <c r="AS339" s="97">
        <f>IF(AR$80=0,0,IF(OR($E342&gt;=H_T-LBh_o,$E342&lt;LBH_u),0,Daten!AR339))</f>
        <v>0</v>
      </c>
      <c r="AU339" s="6">
        <f>IF(AU$80=0,0,AU338-qd*($E340-$E342)/H_T)</f>
        <v>0</v>
      </c>
      <c r="AV339" s="97">
        <f>IF(AU$80=0,0,IF(OR($E342&gt;=H_T-LBh_o,$E342&lt;LBH_u),0,Daten!AU339))</f>
        <v>0</v>
      </c>
      <c r="AW339" s="3"/>
      <c r="AX339" s="6">
        <f>IF(AX$80=0,0,AX338-qd*($E340-$E342)/H_T)</f>
        <v>0</v>
      </c>
      <c r="AY339" s="97">
        <f>IF(AX$80=0,0,IF(OR($E342&gt;=H_T-LBh_o,$E342&lt;LBH_u),0,Daten!AX339))</f>
        <v>0</v>
      </c>
      <c r="AZ339" s="3"/>
      <c r="BA339" s="6">
        <f>IF(BA$80=0,0,BA338-qd*($E340-$E342)/H_T)</f>
        <v>0</v>
      </c>
      <c r="BB339" s="97">
        <f>IF(BA$80=0,0,IF(OR($E342&gt;=H_T-LBh_o,$E342&lt;LBH_u),0,Daten!BA339))</f>
        <v>0</v>
      </c>
      <c r="BC339" s="3"/>
      <c r="BD339" s="6">
        <f>IF(BD$80=0,0,BD338-qd*($E340-$E342)/H_T)</f>
        <v>0</v>
      </c>
      <c r="BE339" s="97">
        <f>IF(BD$80=0,0,IF(OR($E342&gt;=H_T-LBh_o,$E342&lt;LBH_u),0,Daten!BD339))</f>
        <v>0</v>
      </c>
      <c r="BF339" s="3"/>
      <c r="BG339" s="6">
        <f>IF(BG$80=0,0,BG338-qd*($E340-$E342)/H_T)</f>
        <v>0</v>
      </c>
      <c r="BH339" s="97">
        <f>IF(BG$80=0,0,IF(OR($E342&gt;=H_T-LBh_o,$E342&lt;LBH_u),0,Daten!BG339))</f>
        <v>0</v>
      </c>
      <c r="BI339" s="3"/>
      <c r="BJ339" s="6">
        <f>IF(BJ$80=0,0,BJ338-qd*($E340-$E342)/H_T)</f>
        <v>0</v>
      </c>
      <c r="BK339" s="97">
        <f>IF(BJ$80=0,0,IF(OR($E342&gt;=H_T-LBh_o,$E342&lt;LBH_u),0,Daten!BJ339))</f>
        <v>0</v>
      </c>
      <c r="BL339" s="3"/>
      <c r="BM339" s="6">
        <f>IF(BM$80=0,0,BM338-qd*($E340-$E342)/H_T)</f>
        <v>0</v>
      </c>
      <c r="BN339" s="97">
        <f>IF(BM$80=0,0,IF(OR($E342&gt;=H_T-LBh_o,$E342&lt;LBH_u),0,Daten!BM339))</f>
        <v>0</v>
      </c>
      <c r="BO339" s="3"/>
      <c r="BP339" s="6">
        <f>IF(BP$80=0,0,BP338-qd*($E340-$E342)/H_T)</f>
        <v>0</v>
      </c>
      <c r="BQ339" s="97">
        <f>IF(BP$80=0,0,IF(OR($E342&gt;=H_T-LBh_o,$E342&lt;LBH_u),0,Daten!BP339))</f>
        <v>0</v>
      </c>
      <c r="BR339" s="3"/>
      <c r="BS339" s="6">
        <f>IF(BS$80=0,0,BS338-qd*($E340-$E342)/H_T)</f>
        <v>0</v>
      </c>
      <c r="BT339" s="97">
        <f>IF(BS$80=0,0,IF(OR($E342&gt;=H_T-LBh_o,$E342&lt;LBH_u),0,Daten!BS339))</f>
        <v>0</v>
      </c>
      <c r="BU339" s="3"/>
      <c r="BV339" s="6">
        <f>IF(BV$80=0,0,BV338-qd*($E340-$E342)/H_T)</f>
        <v>0</v>
      </c>
      <c r="BW339" s="97">
        <f>IF(BV$80=0,0,IF(OR($E342&gt;=H_T-LBh_o,$E342&lt;LBH_u),0,Daten!BV339))</f>
        <v>0</v>
      </c>
      <c r="BX339" s="3"/>
      <c r="BY339" s="6">
        <f>IF(BY$80=0,0,BY338-qd*($E340-$E342)/H_T)</f>
        <v>0</v>
      </c>
      <c r="BZ339" s="97">
        <f>IF(BY$80=0,0,IF(OR($E342&gt;=H_T-LBh_o,$E342&lt;LBH_u),0,Daten!BY339))</f>
        <v>0</v>
      </c>
      <c r="CA339" s="3"/>
      <c r="CB339" s="6">
        <f>IF(CB$80=0,0,CB338-qd*($E340-$E342)/H_T)</f>
        <v>0</v>
      </c>
      <c r="CC339" s="97">
        <f>IF(CB$80=0,0,IF(OR($E342&gt;=H_T-LBh_o,$E342&lt;LBH_u),0,Daten!CB339))</f>
        <v>0</v>
      </c>
    </row>
    <row r="340" spans="1:81">
      <c r="D340" s="3" t="s">
        <v>104</v>
      </c>
      <c r="E340" s="6">
        <f t="shared" ref="E340" si="131">E331</f>
        <v>0</v>
      </c>
      <c r="F340" s="54" t="s">
        <v>178</v>
      </c>
      <c r="G340" s="38"/>
      <c r="H340" s="98">
        <f>IF(Bh="nein",ABS(H338),ABS(I338))</f>
        <v>0</v>
      </c>
      <c r="I340" s="9"/>
      <c r="J340" s="38"/>
      <c r="K340" s="98">
        <f>IF(Bh="nein",ABS(K338),ABS(L338))</f>
        <v>0</v>
      </c>
      <c r="L340" s="9"/>
      <c r="M340" s="38"/>
      <c r="N340" s="98">
        <f>IF(Bh="nein",ABS(N338),ABS(O338))</f>
        <v>0</v>
      </c>
      <c r="O340" s="9"/>
      <c r="P340" s="38"/>
      <c r="Q340" s="98">
        <f>IF(Bh="nein",ABS(Q338),ABS(R338))</f>
        <v>0</v>
      </c>
      <c r="R340" s="9"/>
      <c r="S340" s="38"/>
      <c r="T340" s="98">
        <f>IF(Bh="nein",ABS(T338),ABS(U338))</f>
        <v>0</v>
      </c>
      <c r="U340" s="9"/>
      <c r="V340" s="38"/>
      <c r="W340" s="98">
        <f>IF(Bh="nein",ABS(W338),ABS(X338))</f>
        <v>0</v>
      </c>
      <c r="X340" s="9"/>
      <c r="Y340" s="38"/>
      <c r="Z340" s="98">
        <f>IF(Bh="nein",ABS(Z338),ABS(AA338))</f>
        <v>0</v>
      </c>
      <c r="AA340" s="9"/>
      <c r="AB340" s="38"/>
      <c r="AC340" s="98">
        <f>IF(Bh="nein",ABS(AC338),ABS(AD338))</f>
        <v>0</v>
      </c>
      <c r="AD340" s="9"/>
      <c r="AE340" s="38"/>
      <c r="AF340" s="98">
        <f>IF(Bh="nein",ABS(AF338),ABS(AG338))</f>
        <v>0</v>
      </c>
      <c r="AG340" s="9"/>
      <c r="AH340" s="38"/>
      <c r="AI340" s="98">
        <f>IF(Bh="nein",ABS(AI338),ABS(AJ338))</f>
        <v>0</v>
      </c>
      <c r="AJ340" s="9"/>
      <c r="AK340" s="38"/>
      <c r="AL340" s="98">
        <f>IF(Bh="nein",ABS(AL338),ABS(AM338))</f>
        <v>0</v>
      </c>
      <c r="AM340" s="9"/>
      <c r="AN340" s="38"/>
      <c r="AO340" s="98">
        <f>IF(Bh="nein",ABS(AO338),ABS(AP338))</f>
        <v>0</v>
      </c>
      <c r="AP340" s="9"/>
      <c r="AQ340" s="38"/>
      <c r="AR340" s="98">
        <f>IF(Bh="nein",ABS(AR338),ABS(AS338))</f>
        <v>0</v>
      </c>
      <c r="AS340" s="9"/>
      <c r="AT340" s="38"/>
      <c r="AU340" s="98">
        <f>IF(Bh="nein",ABS(AU338),ABS(AV338))</f>
        <v>0</v>
      </c>
      <c r="AV340" s="9"/>
      <c r="AW340" s="38"/>
      <c r="AX340" s="98">
        <f>IF(Bh="nein",ABS(AX338),ABS(AY338))</f>
        <v>0</v>
      </c>
      <c r="AY340" s="9"/>
      <c r="AZ340" s="38"/>
      <c r="BA340" s="98">
        <f>IF(Bh="nein",ABS(BA338),ABS(BB338))</f>
        <v>0</v>
      </c>
      <c r="BB340" s="9"/>
      <c r="BC340" s="38"/>
      <c r="BD340" s="98">
        <f>IF(Bh="nein",ABS(BD338),ABS(BE338))</f>
        <v>0</v>
      </c>
      <c r="BE340" s="9"/>
      <c r="BF340" s="38"/>
      <c r="BG340" s="98">
        <f>IF(Bh="nein",ABS(BG338),ABS(BH338))</f>
        <v>0</v>
      </c>
      <c r="BH340" s="9"/>
      <c r="BI340" s="38"/>
      <c r="BJ340" s="98">
        <f>IF(Bh="nein",ABS(BJ338),ABS(BK338))</f>
        <v>0</v>
      </c>
      <c r="BK340" s="9"/>
      <c r="BL340" s="38"/>
      <c r="BM340" s="98">
        <f>IF(Bh="nein",ABS(BM338),ABS(BN338))</f>
        <v>0</v>
      </c>
      <c r="BN340" s="9"/>
      <c r="BO340" s="38"/>
      <c r="BP340" s="98">
        <f>IF(Bh="nein",ABS(BP338),ABS(BQ338))</f>
        <v>0</v>
      </c>
      <c r="BQ340" s="9"/>
      <c r="BR340" s="38"/>
      <c r="BS340" s="98">
        <f>IF(Bh="nein",ABS(BS338),ABS(BT338))</f>
        <v>0</v>
      </c>
      <c r="BT340" s="9"/>
      <c r="BU340" s="38"/>
      <c r="BV340" s="98">
        <f>IF(Bh="nein",ABS(BV338),ABS(BW338))</f>
        <v>0</v>
      </c>
      <c r="BW340" s="9"/>
      <c r="BX340" s="38"/>
      <c r="BY340" s="98">
        <f>IF(Bh="nein",ABS(BY338),ABS(BZ338))</f>
        <v>0</v>
      </c>
      <c r="BZ340" s="9"/>
      <c r="CA340" s="38"/>
      <c r="CB340" s="98">
        <f>IF(Bh="nein",ABS(CB338),ABS(CC338))</f>
        <v>0</v>
      </c>
      <c r="CC340" s="9"/>
    </row>
    <row r="341" spans="1:81">
      <c r="A341" s="7"/>
      <c r="B341" s="8"/>
      <c r="C341" s="11" t="s">
        <v>229</v>
      </c>
      <c r="D341" s="3"/>
      <c r="E341" s="6"/>
      <c r="F341" s="55" t="s">
        <v>179</v>
      </c>
      <c r="G341" s="41"/>
      <c r="H341" s="6">
        <f>IF($D339&lt;=nHP,H$82/H_T,0)</f>
        <v>0</v>
      </c>
      <c r="I341" s="3"/>
      <c r="J341" s="41"/>
      <c r="K341" s="6">
        <f>IF($D339&lt;=nHP,K$82/H_T,0)</f>
        <v>0</v>
      </c>
      <c r="L341" s="3"/>
      <c r="M341" s="41"/>
      <c r="N341" s="6">
        <f>IF($D339&lt;=nHP,N$82/H_T,0)</f>
        <v>0</v>
      </c>
      <c r="P341" s="41"/>
      <c r="Q341" s="6">
        <f>IF($D339&lt;=nHP,Q$82/H_T,0)</f>
        <v>0</v>
      </c>
      <c r="S341" s="41"/>
      <c r="T341" s="6">
        <f>IF($D339&lt;=nHP,T$82/H_T,0)</f>
        <v>0</v>
      </c>
      <c r="V341" s="41"/>
      <c r="W341" s="6">
        <f>IF($D339&lt;=nHP,W$82/H_T,0)</f>
        <v>0</v>
      </c>
      <c r="Y341" s="41"/>
      <c r="Z341" s="6">
        <f>IF($D339&lt;=nHP,Z$82/H_T,0)</f>
        <v>0</v>
      </c>
      <c r="AB341" s="41"/>
      <c r="AC341" s="6">
        <f>IF($D339&lt;=nHP,AC$82/H_T,0)</f>
        <v>0</v>
      </c>
      <c r="AE341" s="41"/>
      <c r="AF341" s="6">
        <f>IF($D339&lt;=nHP,AF$82/H_T,0)</f>
        <v>0</v>
      </c>
      <c r="AH341" s="41"/>
      <c r="AI341" s="6">
        <f>IF($D339&lt;=nHP,AI$82/H_T,0)</f>
        <v>0</v>
      </c>
      <c r="AK341" s="41"/>
      <c r="AL341" s="6">
        <f>IF($D339&lt;=nHP,AL$82/H_T,0)</f>
        <v>0</v>
      </c>
      <c r="AN341" s="41"/>
      <c r="AO341" s="6">
        <f>IF($D339&lt;=nHP,AO$82/H_T,0)</f>
        <v>0</v>
      </c>
      <c r="AP341" s="3"/>
      <c r="AQ341" s="41"/>
      <c r="AR341" s="6">
        <f>IF($D339&lt;=nHP,AR$82/H_T,0)</f>
        <v>0</v>
      </c>
      <c r="AS341" s="3"/>
      <c r="AT341" s="41"/>
      <c r="AU341" s="6">
        <f>IF($D339&lt;=nHP,AU$82/H_T,0)</f>
        <v>0</v>
      </c>
      <c r="AW341" s="41"/>
      <c r="AX341" s="6">
        <f>IF($D339&lt;=nHP,AX$82/H_T,0)</f>
        <v>0</v>
      </c>
      <c r="AY341" s="3"/>
      <c r="AZ341" s="41"/>
      <c r="BA341" s="6">
        <f>IF($D339&lt;=nHP,BA$82/H_T,0)</f>
        <v>0</v>
      </c>
      <c r="BB341" s="3"/>
      <c r="BC341" s="41"/>
      <c r="BD341" s="6">
        <f>IF($D339&lt;=nHP,BD$82/H_T,0)</f>
        <v>0</v>
      </c>
      <c r="BE341" s="3"/>
      <c r="BF341" s="41"/>
      <c r="BG341" s="6">
        <f>IF($D339&lt;=nHP,BG$82/H_T,0)</f>
        <v>0</v>
      </c>
      <c r="BH341" s="3"/>
      <c r="BI341" s="41"/>
      <c r="BJ341" s="6">
        <f>IF($D339&lt;=nHP,BJ$82/H_T,0)</f>
        <v>0</v>
      </c>
      <c r="BK341" s="3"/>
      <c r="BL341" s="41"/>
      <c r="BM341" s="6">
        <f>IF($D339&lt;=nHP,BM$82/H_T,0)</f>
        <v>0</v>
      </c>
      <c r="BN341" s="3"/>
      <c r="BO341" s="41"/>
      <c r="BP341" s="6">
        <f>IF($D339&lt;=nHP,BP$82/H_T,0)</f>
        <v>0</v>
      </c>
      <c r="BQ341" s="3"/>
      <c r="BR341" s="41"/>
      <c r="BS341" s="6">
        <f>IF($D339&lt;=nHP,BS$82/H_T,0)</f>
        <v>0</v>
      </c>
      <c r="BT341" s="3"/>
      <c r="BU341" s="41"/>
      <c r="BV341" s="6">
        <f>IF($D339&lt;=nHP,BV$82/H_T,0)</f>
        <v>0</v>
      </c>
      <c r="BW341" s="3"/>
      <c r="BX341" s="41"/>
      <c r="BY341" s="6">
        <f>IF($D339&lt;=nHP,BY$82/H_T,0)</f>
        <v>0</v>
      </c>
      <c r="BZ341" s="3"/>
      <c r="CA341" s="41"/>
      <c r="CB341" s="6">
        <f>IF($D339&lt;=nHP,CB$82/H_T,0)</f>
        <v>0</v>
      </c>
      <c r="CC341" s="3"/>
    </row>
    <row r="342" spans="1:81">
      <c r="A342" s="41" t="s">
        <v>223</v>
      </c>
      <c r="B342" s="6" t="str">
        <f>IF(D345="","",IF(ABS(H345)=Bemessung!$C$26,ABS(Daten!H340),IF(ABS(Daten!K345)=Bemessung!$C$26,ABS(Daten!K340),IF(ABS(Daten!N345)=Bemessung!$C$26,ABS(Daten!N340),IF(ABS(Daten!Q345)=Bemessung!$C$26,ABS(Daten!Q340),IF(ABS(Daten!T345)=Bemessung!$C$26,ABS(Daten!T340),IF(ABS(Daten!W345)=Bemessung!$C$26,ABS(Daten!W340),IF(ABS(Daten!Z345)=Bemessung!$C$26,ABS(Daten!Z340),IF(ABS(Daten!AC345)=Bemessung!$C$26,ABS(Daten!AC340),IF(ABS(Daten!AF345)=Bemessung!$C$26,ABS(Daten!AF340),IF(ABS(Daten!AI345)=Bemessung!$C$26,ABS(Daten!AI340),IF(ABS(Daten!AL345)=Bemessung!$C$26,ABS(Daten!AL340),IF(ABS(Daten!AO345)=Bemessung!$C$26,ABS(Daten!AO340),IF(ABS(Daten!AR345)=Bemessung!$C$26,ABS(Daten!AR340),IF(ABS(Daten!AU345)=Bemessung!$C$26,ABS(Daten!AU340),IF(ABS(Daten!AX345)=Bemessung!$C$26,ABS(Daten!AX340),IF(ABS(Daten!BA345)=Bemessung!$C$26,ABS(Daten!BA340),IF(ABS(Daten!BD345)=Bemessung!$C$26,ABS(Daten!BD340),IF(ABS(Daten!BG345)=Bemessung!$C$26,ABS(Daten!BG340),IF(ABS(Daten!BJ345)=Bemessung!$C$26,ABS(Daten!BJ340),IF(ABS(Daten!BM345)=Bemessung!$C$26,ABS(Daten!BM340),IF(ABS(Daten!BP345)=Bemessung!$C$26,ABS(Daten!BP340),IF(ABS(Daten!BS345)=Bemessung!$C$26,ABS(Daten!BS340),IF(ABS(Daten!BV345)=Bemessung!$C$26,ABS(Daten!BV340),IF(ABS(Daten!BY345)=Bemessung!$C$26,ABS(Daten!BY340),IF(ABS(Daten!CB345)=Bemessung!$C$26,ABS(Daten!CB340),""))))))))))))))))))))))))))</f>
        <v/>
      </c>
      <c r="C342" s="65" t="str">
        <f>IF(D345="","",IF(ABS(H345)=Bemessung!$C$26,1,IF(ABS(Daten!K345)=Bemessung!$C$26,2,IF(ABS(Daten!N345)=Bemessung!$C$26,3,IF(ABS(Daten!Q345)=Bemessung!$C$26,4,IF(ABS(Daten!T345)=Bemessung!$C$26,5,IF(ABS(Daten!W345)=Bemessung!$C$26,6,IF(ABS(Daten!Z345)=Bemessung!$C$26,7,IF(ABS(Daten!AC345)=Bemessung!$C$26,8,IF(ABS(Daten!AF345)=Bemessung!$C$26,9,IF(ABS(Daten!AI345)=Bemessung!$C$26,10,IF(ABS(Daten!AL345)=Bemessung!$C$26,11,IF(ABS(Daten!AO345)=Bemessung!$C$26,12,IF(ABS(Daten!AR345)=Bemessung!$C$26,13,IF(ABS(Daten!AU345)=Bemessung!$C$26,14,IF(ABS(Daten!AX345)=Bemessung!$C$26,15,IF(ABS(Daten!BA345)=Bemessung!$C$26,16,IF(ABS(Daten!BD345)=Bemessung!$C$26,17,IF(ABS(Daten!BG345)=Bemessung!$C$26,18,IF(ABS(Daten!BJ345)=Bemessung!$C$26,19,IF(ABS(Daten!BM345)=Bemessung!$C$26,20,IF(ABS(Daten!BP345)=Bemessung!$C$26,21,IF(ABS(Daten!BS345)=Bemessung!$C$26,22,IF(ABS(Daten!BV345)=Bemessung!$C$26,23,IF(ABS(Daten!BY345)=Bemessung!$C$26,24,IF(ABS(Daten!CB345)=Bemessung!$C$26,25,""))))))))))))))))))))))))))</f>
        <v/>
      </c>
      <c r="D342" s="3" t="s">
        <v>103</v>
      </c>
      <c r="E342" s="6">
        <f>E340-$Z$27</f>
        <v>0</v>
      </c>
      <c r="F342" s="55" t="s">
        <v>101</v>
      </c>
      <c r="G342" s="41">
        <v>0</v>
      </c>
      <c r="H342" s="6">
        <f>IF(H$82&gt;0,I342,G342)</f>
        <v>0</v>
      </c>
      <c r="I342" s="6">
        <f>IF(E340=0,0,IF(I$81=L_T,0,4*I$83/H$80))</f>
        <v>0</v>
      </c>
      <c r="J342" s="56">
        <f>IF($E340=0,0,IF(J$81=L_T,0,-(4*J$83/K$80+2*L$83/K$80)))</f>
        <v>0</v>
      </c>
      <c r="K342" s="6">
        <f>IF(K$82&gt;0,L342,J342)</f>
        <v>0</v>
      </c>
      <c r="L342" s="6">
        <f>IF($E340=0,0,IF(L$81=L_T,0,2*J$83/K$80+4*L$83/K$80))</f>
        <v>0</v>
      </c>
      <c r="M342" s="56">
        <f>IF($E340=0,0,IF(M$81=L_T,0,-(4*M$83/N$80+2*O$83/N$80)))</f>
        <v>0</v>
      </c>
      <c r="N342" s="6">
        <f>IF(N$82&gt;0,O342,M342)</f>
        <v>0</v>
      </c>
      <c r="O342" s="6">
        <f>IF($E340=0,0,IF(O$81=L_T,0,2*M$83/N$80+4*O$83/N$80))</f>
        <v>0</v>
      </c>
      <c r="P342" s="56">
        <f>IF($E340=0,0,IF(P$81=L_T,0,-(4*P$83/Q$80+2*R$83/Q$80)))</f>
        <v>0</v>
      </c>
      <c r="Q342" s="6">
        <f>IF(Q$82&gt;0,R342,P342)</f>
        <v>0</v>
      </c>
      <c r="R342" s="6">
        <f>IF($E340=0,0,IF(R$81=L_T,0,2*P$83/Q$80+4*R$83/Q$80))</f>
        <v>0</v>
      </c>
      <c r="S342" s="56">
        <f>IF($E340=0,0,IF(S$81=L_T,0,-(4*S$83/T$80+2*U$83/T$80)))</f>
        <v>0</v>
      </c>
      <c r="T342" s="6">
        <f>IF(T$82&gt;0,U342,S342)</f>
        <v>0</v>
      </c>
      <c r="U342" s="6">
        <f>IF($E340=0,0,IF(U$81=L_T,0,2*S$83/T$80+4*U$83/T$80))</f>
        <v>0</v>
      </c>
      <c r="V342" s="56">
        <f>IF($E340=0,0,IF(V$81=L_T,0,-(4*V$83/W$80+2*X$83/W$80)))</f>
        <v>0</v>
      </c>
      <c r="W342" s="6">
        <f>IF(W$82&gt;0,X342,V342)</f>
        <v>0</v>
      </c>
      <c r="X342" s="6">
        <f>IF($E340=0,0,IF(X$81=L_T,0,2*V$83/W$80+4*X$83/W$80))</f>
        <v>0</v>
      </c>
      <c r="Y342" s="56">
        <f>IF($E340=0,0,IF(Y$81=L_T,0,-(4*Y$83/Z$80+2*AA$83/Z$80)))</f>
        <v>0</v>
      </c>
      <c r="Z342" s="6">
        <f>IF(Z$82&gt;0,AA342,Y342)</f>
        <v>0</v>
      </c>
      <c r="AA342" s="6">
        <f>IF($E340=0,0,IF(AA$81=L_T,0,2*Y$83/Z$80+4*AA$83/Z$80))</f>
        <v>0</v>
      </c>
      <c r="AB342" s="56">
        <f>IF($E340=0,0,IF(AB$81=L_T,0,-(4*AB$83/AC$80+2*AD$83/AC$80)))</f>
        <v>0</v>
      </c>
      <c r="AC342" s="6">
        <f>IF(AC$82&gt;0,AD342,AB342)</f>
        <v>0</v>
      </c>
      <c r="AD342" s="6">
        <f>IF($E340=0,0,IF(AD$81=L_T,0,2*AB$83/AC$80+4*AD$83/AC$80))</f>
        <v>0</v>
      </c>
      <c r="AE342" s="56">
        <f>IF($E340=0,0,IF(AE$81=L_T,0,-(4*AE$83/AF$80+2*AG$83/AF$80)))</f>
        <v>0</v>
      </c>
      <c r="AF342" s="6">
        <f>IF(AF$82&gt;0,AG342,AE342)</f>
        <v>0</v>
      </c>
      <c r="AG342" s="6">
        <f>IF($E340=0,0,IF(AG$81=L_T,0,2*AE$83/AF$80+4*AG$83/AF$80))</f>
        <v>0</v>
      </c>
      <c r="AH342" s="56">
        <f>IF($E340=0,0,IF(AH$81=L_T,0,-(4*AH$83/AI$80+2*AJ$83/AI$80)))</f>
        <v>0</v>
      </c>
      <c r="AI342" s="6">
        <f>IF(AI$82&gt;0,AJ342,AH342)</f>
        <v>0</v>
      </c>
      <c r="AJ342" s="6">
        <f>IF($E340=0,0,IF(AJ$81=L_T,0,2*AH$83/AI$80+4*AJ$83/AI$80))</f>
        <v>0</v>
      </c>
      <c r="AK342" s="56">
        <f>IF($E340=0,0,IF(AK$81=L_T,0,-(4*AK$83/AL$80+2*AM$83/AL$80)))</f>
        <v>0</v>
      </c>
      <c r="AL342" s="6">
        <f>IF(AL$82&gt;0,AM342,AK342)</f>
        <v>0</v>
      </c>
      <c r="AM342" s="6">
        <f>IF($E340=0,0,IF(AM$81=L_T,0,2*AK$83/AL$80+4*AM$83/AL$80))</f>
        <v>0</v>
      </c>
      <c r="AN342" s="56">
        <f>IF($E340=0,0,IF(AN$81=L_T,0,-(4*AN$83/AO$80+2*AP$83/AO$80)))</f>
        <v>0</v>
      </c>
      <c r="AO342" s="6">
        <f>IF(AO$82&gt;0,AP342,AN342)</f>
        <v>0</v>
      </c>
      <c r="AP342" s="6">
        <f>IF($E340=0,0,IF(AP$81=L_T,0,2*AN$83/AO$80+4*AP$83/AO$80))</f>
        <v>0</v>
      </c>
      <c r="AQ342" s="56">
        <f>IF($E340=0,0,IF(AQ$81=L_T,0,-(4*AQ$83/AR$80+2*AS$83/AR$80)))</f>
        <v>0</v>
      </c>
      <c r="AR342" s="6">
        <f>IF(AR$82&gt;0,AS342,AQ342)</f>
        <v>0</v>
      </c>
      <c r="AS342" s="6">
        <f>IF($E340=0,0,IF(AS$81=L_T,0,2*AQ$83/AR$80+4*AS$83/AR$80))</f>
        <v>0</v>
      </c>
      <c r="AT342" s="56">
        <f>IF($E340=0,0,IF(AT$81=L_T,0,-(4*AT$83/AU$80+2*AV$83/AU$80)))</f>
        <v>0</v>
      </c>
      <c r="AU342" s="6">
        <f>IF(AU$82&gt;0,AV342,AT342)</f>
        <v>0</v>
      </c>
      <c r="AV342" s="6">
        <f>IF($E340=0,0,IF(AV$81=L_T,0,2*AT$83/AU$80+4*AV$83/AU$80))</f>
        <v>0</v>
      </c>
      <c r="AW342" s="56">
        <f>IF($E340=0,0,IF(AW$81=L_T,0,-(4*AW$83/AX$80+2*AY$83/AX$80)))</f>
        <v>0</v>
      </c>
      <c r="AX342" s="6">
        <f>IF(AX$82&gt;0,AY342,AW342)</f>
        <v>0</v>
      </c>
      <c r="AY342" s="6">
        <f>IF($E340=0,0,IF(AY$81=L_T,0,2*AW$83/AX$80+4*AY$83/AX$80))</f>
        <v>0</v>
      </c>
      <c r="AZ342" s="56">
        <f>IF($E340=0,0,IF(AZ$81=L_T,0,-(4*AZ$83/BA$80+2*BB$83/BA$80)))</f>
        <v>0</v>
      </c>
      <c r="BA342" s="6">
        <f>IF(BA$82&gt;0,BB342,AZ342)</f>
        <v>0</v>
      </c>
      <c r="BB342" s="6">
        <f>IF($E340=0,0,IF(BB$81=L_T,0,2*AZ$83/BA$80+4*BB$83/BA$80))</f>
        <v>0</v>
      </c>
      <c r="BC342" s="56">
        <f>IF($E340=0,0,IF(BC$81=L_T,0,-(4*BC$83/BD$80+2*BE$83/BD$80)))</f>
        <v>0</v>
      </c>
      <c r="BD342" s="6">
        <f>IF(BD$82&gt;0,BE342,BC342)</f>
        <v>0</v>
      </c>
      <c r="BE342" s="6">
        <f>IF($E340=0,0,IF(BE$81=L_T,0,2*BC$83/BD$80+4*BE$83/BD$80))</f>
        <v>0</v>
      </c>
      <c r="BF342" s="56">
        <f>IF($E340=0,0,IF(BF$81=L_T,0,-(4*BF$83/BG$80+2*BH$83/BG$80)))</f>
        <v>0</v>
      </c>
      <c r="BG342" s="6">
        <f>IF(BG$82&gt;0,BH342,BF342)</f>
        <v>0</v>
      </c>
      <c r="BH342" s="6">
        <f>IF($E340=0,0,IF(BH$81=L_T,0,2*BF$83/BG$80+4*BH$83/BG$80))</f>
        <v>0</v>
      </c>
      <c r="BI342" s="56">
        <f>IF($E340=0,0,IF(BI$81=L_T,0,-(4*BI$83/BJ$80+2*BK$83/BJ$80)))</f>
        <v>0</v>
      </c>
      <c r="BJ342" s="6">
        <f>IF(BJ$82&gt;0,BK342,BI342)</f>
        <v>0</v>
      </c>
      <c r="BK342" s="6">
        <f>IF($E340=0,0,IF(BK$81=L_T,0,2*BI$83/BJ$80+4*BK$83/BJ$80))</f>
        <v>0</v>
      </c>
      <c r="BL342" s="56">
        <f>IF($E340=0,0,IF(BL$81=L_T,0,-(4*BL$83/BM$80+2*BN$83/BM$80)))</f>
        <v>0</v>
      </c>
      <c r="BM342" s="6">
        <f>IF(BM$82&gt;0,BN342,BL342)</f>
        <v>0</v>
      </c>
      <c r="BN342" s="6">
        <f>IF($E340=0,0,IF(BN$81=L_T,0,2*BL$83/BM$80+4*BN$83/BM$80))</f>
        <v>0</v>
      </c>
      <c r="BO342" s="56">
        <f>IF($E340=0,0,IF(BO$81=L_T,0,-(4*BO$83/BP$80+2*BQ$83/BP$80)))</f>
        <v>0</v>
      </c>
      <c r="BP342" s="6">
        <f>IF(BP$82&gt;0,BQ342,BO342)</f>
        <v>0</v>
      </c>
      <c r="BQ342" s="6">
        <f>IF($E340=0,0,IF(BQ$81=L_T,0,2*BO$83/BP$80+4*BQ$83/BP$80))</f>
        <v>0</v>
      </c>
      <c r="BR342" s="56">
        <f>IF($E340=0,0,IF(BR$81=L_T,0,-(4*BR$83/BS$80+2*BT$83/BS$80)))</f>
        <v>0</v>
      </c>
      <c r="BS342" s="6">
        <f>IF(BS$82&gt;0,BT342,BR342)</f>
        <v>0</v>
      </c>
      <c r="BT342" s="6">
        <f>IF($E340=0,0,IF(BT$81=L_T,0,2*BR$83/BS$80+4*BT$83/BS$80))</f>
        <v>0</v>
      </c>
      <c r="BU342" s="56">
        <f>IF($E340=0,0,IF(BU$81=L_T,0,-(4*BU$83/BV$80+2*BW$83/BV$80)))</f>
        <v>0</v>
      </c>
      <c r="BV342" s="6">
        <f>IF(BV$82&gt;0,BW342,BU342)</f>
        <v>0</v>
      </c>
      <c r="BW342" s="6">
        <f>IF($E340=0,0,IF(BW$81=L_T,0,2*BU$83/BV$80+4*BW$83/BV$80))</f>
        <v>0</v>
      </c>
      <c r="BX342" s="56">
        <f>IF($E340=0,0,IF(BX$81=L_T,0,-(4*BX$83/BY$80+2*BZ$83/BY$80)))</f>
        <v>0</v>
      </c>
      <c r="BY342" s="6">
        <f>IF(BY$82&gt;0,BZ342,BX342)</f>
        <v>0</v>
      </c>
      <c r="BZ342" s="6">
        <f>IF($E340=0,0,IF(BZ$81=L_T,0,2*BX$83/BY$80+4*BZ$83/BY$80))</f>
        <v>0</v>
      </c>
      <c r="CA342" s="56">
        <f>IF($E340=0,0,IF(CA$81=L_T,0,-(4*CA$83/CB$80+2*CC$83/CB$80)))</f>
        <v>0</v>
      </c>
      <c r="CB342" s="6">
        <f>IF(CB$82&gt;0,CC342,CA342)</f>
        <v>0</v>
      </c>
      <c r="CC342" s="6">
        <f>IF($E340=0,0,IF(CC$81=L_T,0,2*CA$83/CB$80+4*CC$83/CB$80))</f>
        <v>0</v>
      </c>
    </row>
    <row r="343" spans="1:81">
      <c r="A343" s="41" t="s">
        <v>224</v>
      </c>
      <c r="B343" s="6" t="str">
        <f>IF(D345="","",IF(ABS(H345)=Bemessung!$C$26,ABS(Daten!H342),IF(ABS(Daten!K345)=Bemessung!$C$26,ABS(Daten!K342),IF(ABS(Daten!N345)=Bemessung!$C$26,ABS(Daten!N342),IF(ABS(Daten!Q345)=Bemessung!$C$26,ABS(Daten!Q342),IF(ABS(Daten!T345)=Bemessung!$C$26,ABS(Daten!T342),IF(ABS(Daten!W345)=Bemessung!$C$26,ABS(Daten!W342),IF(ABS(Daten!Z345)=Bemessung!$C$26,ABS(Daten!Z342),IF(ABS(Daten!AC345)=Bemessung!$C$26,ABS(Daten!AC342),IF(ABS(Daten!AF345)=Bemessung!$C$26,ABS(Daten!AF342),IF(ABS(Daten!AI345)=Bemessung!$C$26,ABS(Daten!AI342),IF(ABS(Daten!AL345)=Bemessung!$C$26,ABS(Daten!AL342),IF(ABS(Daten!AO345)=Bemessung!$C$26,ABS(Daten!AO342),IF(ABS(Daten!AR345)=Bemessung!$C$26,ABS(Daten!AR342),IF(ABS(Daten!AU345)=Bemessung!$C$26,ABS(Daten!AU342),IF(ABS(Daten!AX345)=Bemessung!$C$26,ABS(Daten!AX342),IF(ABS(Daten!BA345)=Bemessung!$C$26,ABS(Daten!BA342),IF(ABS(Daten!BD345)=Bemessung!$C$26,ABS(Daten!BD342),IF(ABS(Daten!BG345)=Bemessung!$C$26,ABS(Daten!BG342),IF(ABS(Daten!BJ345)=Bemessung!$C$26,ABS(Daten!BJ342),IF(ABS(Daten!BM345)=Bemessung!$C$26,ABS(Daten!BM342),IF(ABS(Daten!BP345)=Bemessung!$C$26,ABS(Daten!BP342),IF(ABS(Daten!BS345)=Bemessung!$C$26,ABS(Daten!BS342),IF(ABS(Daten!BV345)=Bemessung!$C$26,ABS(Daten!BV342),IF(ABS(Daten!BY345)=Bemessung!$C$26,ABS(Daten!BY342),IF(ABS(Daten!CB345)=Bemessung!$C$26,ABS(Daten!CB342),""))))))))))))))))))))))))))</f>
        <v/>
      </c>
      <c r="C343" s="28"/>
      <c r="D343" s="3"/>
      <c r="E343" s="6"/>
      <c r="F343" s="55" t="s">
        <v>180</v>
      </c>
      <c r="G343" s="41"/>
      <c r="H343" s="6">
        <f>IF(Bh="nein",ABS(H339),ABS(I339))</f>
        <v>0</v>
      </c>
      <c r="I343" s="6"/>
      <c r="J343" s="56"/>
      <c r="K343" s="6">
        <f>IF(Bh="nein",ABS(K339),ABS(L339))</f>
        <v>0</v>
      </c>
      <c r="L343" s="6"/>
      <c r="M343" s="56"/>
      <c r="N343" s="6">
        <f>IF(Bh="nein",ABS(N339),ABS(O339))</f>
        <v>0</v>
      </c>
      <c r="O343" s="6"/>
      <c r="P343" s="56"/>
      <c r="Q343" s="6">
        <f>IF(Bh="nein",ABS(Q339),ABS(R339))</f>
        <v>0</v>
      </c>
      <c r="R343" s="6"/>
      <c r="S343" s="56"/>
      <c r="T343" s="6">
        <f>IF(Bh="nein",ABS(T339),ABS(U339))</f>
        <v>0</v>
      </c>
      <c r="U343" s="6"/>
      <c r="V343" s="56"/>
      <c r="W343" s="6">
        <f>IF(Bh="nein",ABS(W339),ABS(X339))</f>
        <v>0</v>
      </c>
      <c r="X343" s="6"/>
      <c r="Y343" s="56"/>
      <c r="Z343" s="6">
        <f>IF(Bh="nein",ABS(Z339),ABS(AA339))</f>
        <v>0</v>
      </c>
      <c r="AA343" s="6"/>
      <c r="AB343" s="56"/>
      <c r="AC343" s="6">
        <f>IF(Bh="nein",ABS(AC339),ABS(AD339))</f>
        <v>0</v>
      </c>
      <c r="AD343" s="6"/>
      <c r="AE343" s="56"/>
      <c r="AF343" s="6">
        <f>IF(Bh="nein",ABS(AF339),ABS(AG339))</f>
        <v>0</v>
      </c>
      <c r="AG343" s="6"/>
      <c r="AH343" s="56"/>
      <c r="AI343" s="6">
        <f>IF(Bh="nein",ABS(AI339),ABS(AJ339))</f>
        <v>0</v>
      </c>
      <c r="AJ343" s="6"/>
      <c r="AK343" s="56"/>
      <c r="AL343" s="6">
        <f>IF(Bh="nein",ABS(AL339),ABS(AM339))</f>
        <v>0</v>
      </c>
      <c r="AM343" s="6"/>
      <c r="AN343" s="56"/>
      <c r="AO343" s="6">
        <f>IF(Bh="nein",ABS(AO339),ABS(AP339))</f>
        <v>0</v>
      </c>
      <c r="AP343" s="6"/>
      <c r="AQ343" s="56"/>
      <c r="AR343" s="6">
        <f>IF(Bh="nein",ABS(AR339),ABS(AS339))</f>
        <v>0</v>
      </c>
      <c r="AS343" s="6"/>
      <c r="AT343" s="56"/>
      <c r="AU343" s="6">
        <f>IF(Bh="nein",ABS(AU339),ABS(AV339))</f>
        <v>0</v>
      </c>
      <c r="AV343" s="6"/>
      <c r="AW343" s="56"/>
      <c r="AX343" s="6">
        <f>IF(Bh="nein",ABS(AX339),ABS(AY339))</f>
        <v>0</v>
      </c>
      <c r="AY343" s="6"/>
      <c r="AZ343" s="56"/>
      <c r="BA343" s="6">
        <f>IF(Bh="nein",ABS(BA339),ABS(BB339))</f>
        <v>0</v>
      </c>
      <c r="BB343" s="6"/>
      <c r="BC343" s="56"/>
      <c r="BD343" s="6">
        <f>IF(Bh="nein",ABS(BD339),ABS(BE339))</f>
        <v>0</v>
      </c>
      <c r="BE343" s="6"/>
      <c r="BF343" s="56"/>
      <c r="BG343" s="6">
        <f>IF(Bh="nein",ABS(BG339),ABS(BH339))</f>
        <v>0</v>
      </c>
      <c r="BH343" s="6"/>
      <c r="BI343" s="56"/>
      <c r="BJ343" s="6">
        <f>IF(Bh="nein",ABS(BJ339),ABS(BK339))</f>
        <v>0</v>
      </c>
      <c r="BK343" s="6"/>
      <c r="BL343" s="56"/>
      <c r="BM343" s="6">
        <f>IF(Bh="nein",ABS(BM339),ABS(BN339))</f>
        <v>0</v>
      </c>
      <c r="BN343" s="6"/>
      <c r="BO343" s="56"/>
      <c r="BP343" s="6">
        <f>IF(Bh="nein",ABS(BP339),ABS(BQ339))</f>
        <v>0</v>
      </c>
      <c r="BQ343" s="6"/>
      <c r="BR343" s="56"/>
      <c r="BS343" s="6">
        <f>IF(Bh="nein",ABS(BS339),ABS(BT339))</f>
        <v>0</v>
      </c>
      <c r="BT343" s="6"/>
      <c r="BU343" s="56"/>
      <c r="BV343" s="6">
        <f>IF(Bh="nein",ABS(BV339),ABS(BW339))</f>
        <v>0</v>
      </c>
      <c r="BW343" s="6"/>
      <c r="BX343" s="56"/>
      <c r="BY343" s="6">
        <f>IF(Bh="nein",ABS(BY339),ABS(BZ339))</f>
        <v>0</v>
      </c>
      <c r="BZ343" s="6"/>
      <c r="CA343" s="56"/>
      <c r="CB343" s="6">
        <f>IF(Bh="nein",ABS(CB339),ABS(CC339))</f>
        <v>0</v>
      </c>
      <c r="CC343" s="6"/>
    </row>
    <row r="344" spans="1:81">
      <c r="A344" s="41" t="s">
        <v>225</v>
      </c>
      <c r="B344" s="6" t="str">
        <f>IF(D345="","",IF(ABS(H345)=Bemessung!$C$26,ABS(Daten!H341),IF(ABS(Daten!K345)=Bemessung!$C$26,ABS(Daten!K341),IF(ABS(Daten!N345)=Bemessung!$C$26,ABS(Daten!N341),IF(ABS(Daten!Q345)=Bemessung!$C$26,ABS(Daten!Q341),IF(ABS(Daten!T345)=Bemessung!$C$26,ABS(Daten!T341),IF(ABS(Daten!W345)=Bemessung!$C$26,ABS(Daten!W341),IF(ABS(Daten!Z345)=Bemessung!$C$26,ABS(Daten!Z341),IF(ABS(Daten!AC345)=Bemessung!$C$26,ABS(Daten!AC341),IF(ABS(Daten!AF345)=Bemessung!$C$26,ABS(Daten!AF341),IF(ABS(Daten!AI345)=Bemessung!$C$26,ABS(Daten!AI341),IF(ABS(Daten!AL345)=Bemessung!$C$26,ABS(Daten!AL341),IF(ABS(Daten!AO345)=Bemessung!$C$26,ABS(Daten!AO341),IF(ABS(Daten!AR345)=Bemessung!$C$26,ABS(Daten!AR341),IF(ABS(Daten!AU345)=Bemessung!$C$26,ABS(Daten!AU341),IF(ABS(Daten!AX345)=Bemessung!$C$26,ABS(Daten!AX341),IF(ABS(Daten!BA345)=Bemessung!$C$26,ABS(Daten!BA341),IF(ABS(Daten!BD345)=Bemessung!$C$26,ABS(Daten!BD341),IF(ABS(Daten!BG345)=Bemessung!$C$26,ABS(Daten!BG341),IF(ABS(Daten!BJ345)=Bemessung!$C$26,ABS(Daten!BJ341),IF(ABS(Daten!BM345)=Bemessung!$C$26,ABS(Daten!BM341),IF(ABS(Daten!BP345)=Bemessung!$C$26,ABS(Daten!BP341),IF(ABS(Daten!BS345)=Bemessung!$C$26,ABS(Daten!BS341),IF(ABS(Daten!BV345)=Bemessung!$C$26,ABS(Daten!BV341),IF(ABS(Daten!BY345)=Bemessung!$C$26,ABS(Daten!BY341),IF(ABS(Daten!CB345)=Bemessung!$C$26,ABS(Daten!CB341),""))))))))))))))))))))))))))</f>
        <v/>
      </c>
      <c r="C344" s="28"/>
      <c r="D344" s="3"/>
      <c r="E344" s="6"/>
      <c r="F344" s="57" t="s">
        <v>181</v>
      </c>
      <c r="G344" s="34"/>
      <c r="H344" s="19">
        <f>IF($D339&lt;=nHP,H$82/H_T,0)</f>
        <v>0</v>
      </c>
      <c r="I344" s="26"/>
      <c r="J344" s="34"/>
      <c r="K344" s="19">
        <f>IF($D339&lt;=nHP,K$82/H_T,0)</f>
        <v>0</v>
      </c>
      <c r="L344" s="26"/>
      <c r="M344" s="34"/>
      <c r="N344" s="19">
        <f>IF($D339&lt;=nHP,N$82/H_T,0)</f>
        <v>0</v>
      </c>
      <c r="O344" s="26"/>
      <c r="P344" s="34"/>
      <c r="Q344" s="19">
        <f>IF($D339&lt;=nHP,Q$82/H_T,0)</f>
        <v>0</v>
      </c>
      <c r="R344" s="26"/>
      <c r="S344" s="34"/>
      <c r="T344" s="19">
        <f>IF($D339&lt;=nHP,T$82/H_T,0)</f>
        <v>0</v>
      </c>
      <c r="U344" s="26"/>
      <c r="V344" s="34"/>
      <c r="W344" s="19">
        <f>IF($D339&lt;=nHP,W$82/H_T,0)</f>
        <v>0</v>
      </c>
      <c r="X344" s="26"/>
      <c r="Y344" s="34"/>
      <c r="Z344" s="19">
        <f>IF($D339&lt;=nHP,Z$82/H_T,0)</f>
        <v>0</v>
      </c>
      <c r="AA344" s="26"/>
      <c r="AB344" s="34"/>
      <c r="AC344" s="19">
        <f>IF($D339&lt;=nHP,AC$82/H_T,0)</f>
        <v>0</v>
      </c>
      <c r="AD344" s="26"/>
      <c r="AE344" s="34"/>
      <c r="AF344" s="19">
        <f>IF($D339&lt;=nHP,AF$82/H_T,0)</f>
        <v>0</v>
      </c>
      <c r="AG344" s="26"/>
      <c r="AH344" s="34"/>
      <c r="AI344" s="19">
        <f>IF($D339&lt;=nHP,AI$82/H_T,0)</f>
        <v>0</v>
      </c>
      <c r="AJ344" s="26"/>
      <c r="AK344" s="34"/>
      <c r="AL344" s="19">
        <f>IF($D339&lt;=nHP,AL$82/H_T,0)</f>
        <v>0</v>
      </c>
      <c r="AM344" s="26"/>
      <c r="AN344" s="34"/>
      <c r="AO344" s="19">
        <f>IF($D339&lt;=nHP,AO$82/H_T,0)</f>
        <v>0</v>
      </c>
      <c r="AP344" s="26"/>
      <c r="AQ344" s="34"/>
      <c r="AR344" s="19">
        <f>IF($D339&lt;=nHP,AR$82/H_T,0)</f>
        <v>0</v>
      </c>
      <c r="AS344" s="26"/>
      <c r="AT344" s="34"/>
      <c r="AU344" s="19">
        <f>IF($D339&lt;=nHP,AU$82/H_T,0)</f>
        <v>0</v>
      </c>
      <c r="AV344" s="26"/>
      <c r="AW344" s="34"/>
      <c r="AX344" s="19">
        <f>IF($D339&lt;=nHP,AX$82/H_T,0)</f>
        <v>0</v>
      </c>
      <c r="AY344" s="26"/>
      <c r="AZ344" s="34"/>
      <c r="BA344" s="19">
        <f>IF($D339&lt;=nHP,BA$82/H_T,0)</f>
        <v>0</v>
      </c>
      <c r="BB344" s="26"/>
      <c r="BC344" s="34"/>
      <c r="BD344" s="19">
        <f>IF($D339&lt;=nHP,BD$82/H_T,0)</f>
        <v>0</v>
      </c>
      <c r="BE344" s="26"/>
      <c r="BF344" s="34"/>
      <c r="BG344" s="19">
        <f>IF($D339&lt;=nHP,BG$82/H_T,0)</f>
        <v>0</v>
      </c>
      <c r="BH344" s="26"/>
      <c r="BI344" s="34"/>
      <c r="BJ344" s="19">
        <f>IF($D339&lt;=nHP,BJ$82/H_T,0)</f>
        <v>0</v>
      </c>
      <c r="BK344" s="26"/>
      <c r="BL344" s="34"/>
      <c r="BM344" s="19">
        <f>IF($D339&lt;=nHP,BM$82/H_T,0)</f>
        <v>0</v>
      </c>
      <c r="BN344" s="26"/>
      <c r="BO344" s="34"/>
      <c r="BP344" s="19">
        <f>IF($D339&lt;=nHP,BP$82/H_T,0)</f>
        <v>0</v>
      </c>
      <c r="BQ344" s="26"/>
      <c r="BR344" s="34"/>
      <c r="BS344" s="19">
        <f>IF($D339&lt;=nHP,BS$82/H_T,0)</f>
        <v>0</v>
      </c>
      <c r="BT344" s="26"/>
      <c r="BU344" s="34"/>
      <c r="BV344" s="19">
        <f>IF($D339&lt;=nHP,BV$82/H_T,0)</f>
        <v>0</v>
      </c>
      <c r="BW344" s="26"/>
      <c r="BX344" s="34"/>
      <c r="BY344" s="19">
        <f>IF($D339&lt;=nHP,BY$82/H_T,0)</f>
        <v>0</v>
      </c>
      <c r="BZ344" s="26"/>
      <c r="CA344" s="34"/>
      <c r="CB344" s="19">
        <f>IF($D339&lt;=nHP,CB$82/H_T,0)</f>
        <v>0</v>
      </c>
      <c r="CC344" s="26"/>
    </row>
    <row r="345" spans="1:81">
      <c r="A345" s="41"/>
      <c r="C345" s="28"/>
      <c r="D345" s="58" t="str">
        <f>IF(OR(ABS(H345)=Bemessung!$C$26,ABS(K345)=Bemessung!$C$26,ABS(N345)=Bemessung!$C$26,ABS(Daten!Q345)=Bemessung!$C$26,ABS(Daten!T345)=Bemessung!$C$26,ABS(Daten!W345)=Bemessung!$C$26,ABS(Daten!Z345)=Bemessung!$C$26,ABS(Daten!AC345)=Bemessung!$C$26,ABS(Daten!AF345)=Bemessung!$C$26,ABS(Daten!AI345)=Bemessung!$C$26,ABS(Daten!AL345)=Bemessung!$C$26,ABS(Daten!AO345)=Bemessung!$C$26,ABS(Daten!AR345)=Bemessung!$C$26,ABS(Daten!AU345)=Bemessung!$C$26,ABS(Daten!AX345)=Bemessung!$C$26,ABS(Daten!BA345)=Bemessung!$C$26,ABS(Daten!BD345)=Bemessung!$C$26,ABS(Daten!BG345)=Bemessung!$C$26,ABS(Daten!BJ345)=Bemessung!$C$26,ABS(Daten!BM345)=Bemessung!$C$26,ABS(Daten!BP345)=Bemessung!$C$26,ABS(Daten!BS345)=Bemessung!$C$26,ABS(Daten!BV345)=Bemessung!$C$26,ABS(Daten!BY345)=Bemessung!$C$26,ABS(Daten!CB345)=Bemessung!$C$26),D339,"")</f>
        <v/>
      </c>
      <c r="E345" s="6"/>
      <c r="F345" s="57" t="s">
        <v>182</v>
      </c>
      <c r="G345" s="34"/>
      <c r="H345" s="19">
        <f>IF(H$82&gt;0,SQRT((H340+I342)^2+H341^2),-SQRT((H340+G342)^2+H341^2))</f>
        <v>0</v>
      </c>
      <c r="I345" s="26"/>
      <c r="J345" s="34"/>
      <c r="K345" s="19">
        <f>IF(K$82&gt;0,SQRT((K340+L342)^2+K341^2),-SQRT((K340+J342)^2+K341^2))</f>
        <v>0</v>
      </c>
      <c r="L345" s="26"/>
      <c r="M345" s="34"/>
      <c r="N345" s="19">
        <f>IF(N$82&gt;0,SQRT((N340+O342)^2+N341^2),-SQRT((N340+M342)^2+N341^2))</f>
        <v>0</v>
      </c>
      <c r="O345" s="26"/>
      <c r="P345" s="34"/>
      <c r="Q345" s="19">
        <f>IF(Q$82&gt;0,SQRT((Q340+R342)^2+Q341^2),-SQRT((Q340+P342)^2+Q341^2))</f>
        <v>0</v>
      </c>
      <c r="R345" s="26"/>
      <c r="S345" s="34"/>
      <c r="T345" s="19">
        <f>IF(T$82&gt;0,SQRT((T340+U342)^2+T341^2),-SQRT((T340+S342)^2+T341^2))</f>
        <v>0</v>
      </c>
      <c r="U345" s="26"/>
      <c r="V345" s="34"/>
      <c r="W345" s="19">
        <f>IF(W$82&gt;0,SQRT((W340+X342)^2+W341^2),-SQRT((W340+V342)^2+W341^2))</f>
        <v>0</v>
      </c>
      <c r="X345" s="26"/>
      <c r="Y345" s="34"/>
      <c r="Z345" s="19">
        <f>IF(Z$82&gt;0,SQRT((Z340+AA342)^2+Z341^2),-SQRT((Z340+Y342)^2+Z341^2))</f>
        <v>0</v>
      </c>
      <c r="AA345" s="26"/>
      <c r="AB345" s="34"/>
      <c r="AC345" s="19">
        <f>IF(AC$82&gt;0,SQRT((AC340+AD342)^2+AC341^2),-SQRT((AC340+AB342)^2+AC341^2))</f>
        <v>0</v>
      </c>
      <c r="AD345" s="26"/>
      <c r="AE345" s="34"/>
      <c r="AF345" s="19">
        <f>IF(AF$82&gt;0,SQRT((AF340+AG342)^2+AF341^2),-SQRT((AF340+AE342)^2+AF341^2))</f>
        <v>0</v>
      </c>
      <c r="AG345" s="26"/>
      <c r="AH345" s="34"/>
      <c r="AI345" s="19">
        <f>IF(AI$82&gt;0,SQRT((AI340+AJ342)^2+AI341^2),-SQRT((AI340+AH342)^2+AI341^2))</f>
        <v>0</v>
      </c>
      <c r="AJ345" s="26"/>
      <c r="AK345" s="34"/>
      <c r="AL345" s="19">
        <f>IF(AL$82&gt;0,SQRT((AL340+AM342)^2+AL341^2),-SQRT((AL340+AK342)^2+AL341^2))</f>
        <v>0</v>
      </c>
      <c r="AM345" s="26"/>
      <c r="AN345" s="34"/>
      <c r="AO345" s="19">
        <f>IF(AO$82&gt;0,SQRT((AO340+AP342)^2+AO341^2),-SQRT((AO340+AN342)^2+AO341^2))</f>
        <v>0</v>
      </c>
      <c r="AP345" s="26"/>
      <c r="AQ345" s="34"/>
      <c r="AR345" s="19">
        <f>IF(AR$82&gt;0,SQRT((AR340+AS342)^2+AR341^2),-SQRT((AR340+AQ342)^2+AR341^2))</f>
        <v>0</v>
      </c>
      <c r="AS345" s="26"/>
      <c r="AT345" s="34"/>
      <c r="AU345" s="19">
        <f>IF(AU$82&gt;0,SQRT((AU340+AV342)^2+AU341^2),-SQRT((AU340+AT342)^2+AU341^2))</f>
        <v>0</v>
      </c>
      <c r="AV345" s="26"/>
      <c r="AW345" s="34"/>
      <c r="AX345" s="19">
        <f>IF(AX$82&gt;0,SQRT((AX340+AY342)^2+AX341^2),-SQRT((AX340+AW342)^2+AX341^2))</f>
        <v>0</v>
      </c>
      <c r="AY345" s="26"/>
      <c r="AZ345" s="34"/>
      <c r="BA345" s="19">
        <f>IF(BA$82&gt;0,SQRT((BA340+BB342)^2+BA341^2),-SQRT((BA340+AZ342)^2+BA341^2))</f>
        <v>0</v>
      </c>
      <c r="BB345" s="26"/>
      <c r="BC345" s="34"/>
      <c r="BD345" s="19">
        <f>IF(BD$82&gt;0,SQRT((BD340+BE342)^2+BD341^2),-SQRT((BD340+BC342)^2+BD341^2))</f>
        <v>0</v>
      </c>
      <c r="BE345" s="26"/>
      <c r="BF345" s="34"/>
      <c r="BG345" s="19">
        <f>IF(BG$82&gt;0,SQRT((BG340+BH342)^2+BG341^2),-SQRT((BG340+BF342)^2+BG341^2))</f>
        <v>0</v>
      </c>
      <c r="BH345" s="26"/>
      <c r="BI345" s="34"/>
      <c r="BJ345" s="19">
        <f>IF(BJ$82&gt;0,SQRT((BJ340+BK342)^2+BJ341^2),-SQRT((BJ340+BI342)^2+BJ341^2))</f>
        <v>0</v>
      </c>
      <c r="BK345" s="26"/>
      <c r="BL345" s="34"/>
      <c r="BM345" s="19">
        <f>IF(BM$82&gt;0,SQRT((BM340+BN342)^2+BM341^2),-SQRT((BM340+BL342)^2+BM341^2))</f>
        <v>0</v>
      </c>
      <c r="BN345" s="26"/>
      <c r="BO345" s="34"/>
      <c r="BP345" s="19">
        <f>IF(BP$82&gt;0,SQRT((BP340+BQ342)^2+BP341^2),-SQRT((BP340+BO342)^2+BP341^2))</f>
        <v>0</v>
      </c>
      <c r="BQ345" s="26"/>
      <c r="BR345" s="34"/>
      <c r="BS345" s="19">
        <f>IF(BS$82&gt;0,SQRT((BS340+BT342)^2+BS341^2),-SQRT((BS340+BR342)^2+BS341^2))</f>
        <v>0</v>
      </c>
      <c r="BT345" s="26"/>
      <c r="BU345" s="34"/>
      <c r="BV345" s="19">
        <f>IF(BV$82&gt;0,SQRT((BV340+BW342)^2+BV341^2),-SQRT((BV340+BU342)^2+BV341^2))</f>
        <v>0</v>
      </c>
      <c r="BW345" s="26"/>
      <c r="BX345" s="34"/>
      <c r="BY345" s="19">
        <f>IF(BY$82&gt;0,SQRT((BY340+BZ342)^2+BY341^2),-SQRT((BY340+BX342)^2+BY341^2))</f>
        <v>0</v>
      </c>
      <c r="BZ345" s="26"/>
      <c r="CA345" s="34"/>
      <c r="CB345" s="19">
        <f>IF(CB$82&gt;0,SQRT((CB340+CC342)^2+CB341^2),-SQRT((CB340+CA342)^2+CB341^2))</f>
        <v>0</v>
      </c>
      <c r="CC345" s="26"/>
    </row>
    <row r="346" spans="1:81">
      <c r="A346" s="41" t="s">
        <v>226</v>
      </c>
      <c r="B346" s="6" t="str">
        <f>IF(D346="","",IF(ABS(H346)=Bemessung!$C$26,ABS(Daten!H343),IF(ABS(Daten!K346)=Bemessung!$C$26,ABS(Daten!K343),IF(ABS(Daten!N346)=Bemessung!$C$26,ABS(Daten!N343),IF(ABS(Daten!Q346)=Bemessung!$C$26,ABS(Daten!Q343),IF(ABS(Daten!T346)=Bemessung!$C$26,ABS(Daten!T343),IF(ABS(Daten!W346)=Bemessung!$C$26,ABS(Daten!W343),IF(ABS(Daten!Z346)=Bemessung!$C$26,ABS(Daten!Z343),IF(ABS(Daten!AC346)=Bemessung!$C$26,ABS(Daten!AC343),IF(ABS(Daten!AF346)=Bemessung!$C$26,ABS(Daten!AF343),IF(ABS(Daten!AI346)=Bemessung!$C$26,ABS(Daten!AI343),IF(ABS(Daten!AL346)=Bemessung!$C$26,ABS(Daten!AL343),IF(ABS(Daten!AO346)=Bemessung!$C$26,ABS(Daten!AO343),IF(ABS(Daten!AR346)=Bemessung!$C$26,ABS(Daten!AR343),IF(ABS(Daten!AU346)=Bemessung!$C$26,ABS(Daten!AU343),IF(ABS(Daten!AX346)=Bemessung!$C$26,ABS(Daten!AX343),IF(ABS(Daten!BA346)=Bemessung!$C$26,ABS(Daten!BA343),IF(ABS(Daten!BD346)=Bemessung!$C$26,ABS(Daten!BD343),IF(ABS(Daten!BG346)=Bemessung!$C$26,ABS(Daten!BG343),IF(ABS(Daten!BJ346)=Bemessung!$C$26,ABS(Daten!BJ343),IF(ABS(Daten!BM346)=Bemessung!$C$26,ABS(Daten!BM343),IF(ABS(Daten!BP346)=Bemessung!$C$26,ABS(Daten!BP343),IF(ABS(Daten!BS346)=Bemessung!$C$26,ABS(Daten!BS343),IF(ABS(Daten!BV346)=Bemessung!$C$26,ABS(Daten!BV343),IF(ABS(Daten!BY346)=Bemessung!$C$26,ABS(Daten!BY343),IF(ABS(Daten!CB346)=Bemessung!$C$26,ABS(Daten!CB343),""))))))))))))))))))))))))))</f>
        <v/>
      </c>
      <c r="C346" s="65" t="str">
        <f>IF(D346="","",IF(ABS(H346)=Bemessung!$C$26,1,IF(ABS(Daten!K346)=Bemessung!$C$26,2,IF(ABS(Daten!N346)=Bemessung!$C$26,3,IF(ABS(Daten!Q346)=Bemessung!$C$26,4,IF(ABS(Daten!T346)=Bemessung!$C$26,5,IF(ABS(Daten!W346)=Bemessung!$C$26,6,IF(ABS(Daten!Z346)=Bemessung!$C$26,7,IF(ABS(Daten!AC346)=Bemessung!$C$26,8,IF(ABS(Daten!AF346)=Bemessung!$C$26,9,IF(ABS(Daten!AI346)=Bemessung!$C$26,10,IF(ABS(Daten!AL346)=Bemessung!$C$26,11,IF(ABS(Daten!AO346)=Bemessung!$C$26,12,IF(ABS(Daten!AR346)=Bemessung!$C$26,13,IF(ABS(Daten!AU346)=Bemessung!$C$26,14,IF(ABS(Daten!AX346)=Bemessung!$C$26,15,IF(ABS(Daten!BA346)=Bemessung!$C$26,16,IF(ABS(Daten!BD346)=Bemessung!$C$26,17,IF(ABS(Daten!BG346)=Bemessung!$C$26,18,IF(ABS(Daten!BJ346)=Bemessung!$C$26,19,IF(ABS(Daten!BM346)=Bemessung!$C$26,20,IF(ABS(Daten!BP346)=Bemessung!$C$26,21,IF(ABS(Daten!BS346)=Bemessung!$C$26,22,IF(ABS(Daten!BV346)=Bemessung!$C$26,23,IF(ABS(Daten!BY346)=Bemessung!$C$26,24,IF(ABS(Daten!CB346)=Bemessung!$C$26,25,""))))))))))))))))))))))))))</f>
        <v/>
      </c>
      <c r="D346" s="58" t="str">
        <f>IF(OR(ABS(H346)=Bemessung!$C$26,ABS(K346)=Bemessung!$C$26,ABS(N346)=Bemessung!$C$26,ABS(Daten!Q346)=Bemessung!$C$26,ABS(Daten!T346)=Bemessung!$C$26,ABS(Daten!W346)=Bemessung!$C$26,ABS(Daten!Z346)=Bemessung!$C$26,ABS(Daten!AC346)=Bemessung!$C$26,ABS(Daten!AF346)=Bemessung!$C$26,ABS(Daten!AI346)=Bemessung!$C$26,ABS(Daten!AL346)=Bemessung!$C$26,ABS(Daten!AO346)=Bemessung!$C$26,ABS(Daten!AR346)=Bemessung!$C$26,ABS(Daten!AU346)=Bemessung!$C$26,ABS(Daten!AX346)=Bemessung!$C$26,ABS(Daten!BA346)=Bemessung!$C$26,ABS(Daten!BD346)=Bemessung!$C$26,ABS(Daten!BG346)=Bemessung!$C$26,ABS(Daten!BJ346)=Bemessung!$C$26,ABS(Daten!BM346)=Bemessung!$C$26,ABS(Daten!BP346)=Bemessung!$C$26,ABS(Daten!BS346)=Bemessung!$C$26,ABS(Daten!BV346)=Bemessung!$C$26,ABS(Daten!BY346)=Bemessung!$C$26,ABS(Daten!CB346)=Bemessung!$C$26),D339,"")</f>
        <v/>
      </c>
      <c r="E346" s="6"/>
      <c r="F346" s="57" t="s">
        <v>183</v>
      </c>
      <c r="G346" s="34"/>
      <c r="H346" s="19">
        <f>IF(H$82&gt;0,SQRT((H343+I342)^2+H344^2),-SQRT((H343+G342)^2+H344^2))</f>
        <v>0</v>
      </c>
      <c r="I346" s="26"/>
      <c r="J346" s="34"/>
      <c r="K346" s="19">
        <f>IF(K$82&gt;0,SQRT((K343+L342)^2+K344^2),-SQRT((K343+J342)^2+K344^2))</f>
        <v>0</v>
      </c>
      <c r="L346" s="26"/>
      <c r="M346" s="34"/>
      <c r="N346" s="19">
        <f>IF(N$82&gt;0,SQRT((N343+O342)^2+N344^2),-SQRT((N343+M342)^2+N344^2))</f>
        <v>0</v>
      </c>
      <c r="O346" s="26"/>
      <c r="P346" s="34"/>
      <c r="Q346" s="19">
        <f>IF(Q$82&gt;0,SQRT((Q343+R342)^2+Q344^2),-SQRT((Q343+P342)^2+Q344^2))</f>
        <v>0</v>
      </c>
      <c r="R346" s="26"/>
      <c r="S346" s="34"/>
      <c r="T346" s="19">
        <f>IF(T$82&gt;0,SQRT((T343+U342)^2+T344^2),-SQRT((T343+S342)^2+T344^2))</f>
        <v>0</v>
      </c>
      <c r="U346" s="26"/>
      <c r="V346" s="34"/>
      <c r="W346" s="19">
        <f>IF(W$82&gt;0,SQRT((W343+X342)^2+W344^2),-SQRT((W343+V342)^2+W344^2))</f>
        <v>0</v>
      </c>
      <c r="X346" s="26"/>
      <c r="Y346" s="34"/>
      <c r="Z346" s="19">
        <f>IF(Z$82&gt;0,SQRT((Z343+AA342)^2+Z344^2),-SQRT((Z343+Y342)^2+Z344^2))</f>
        <v>0</v>
      </c>
      <c r="AA346" s="26"/>
      <c r="AB346" s="34"/>
      <c r="AC346" s="19">
        <f>IF(AC$82&gt;0,SQRT((AC343+AD342)^2+AC344^2),-SQRT((AC343+AB342)^2+AC344^2))</f>
        <v>0</v>
      </c>
      <c r="AD346" s="26"/>
      <c r="AE346" s="34"/>
      <c r="AF346" s="19">
        <f>IF(AF$82&gt;0,SQRT((AF343+AG342)^2+AF344^2),-SQRT((AF343+AE342)^2+AF344^2))</f>
        <v>0</v>
      </c>
      <c r="AG346" s="26"/>
      <c r="AH346" s="34"/>
      <c r="AI346" s="19">
        <f>IF(AI$82&gt;0,SQRT((AI343+AJ342)^2+AI344^2),-SQRT((AI343+AH342)^2+AI344^2))</f>
        <v>0</v>
      </c>
      <c r="AJ346" s="26"/>
      <c r="AK346" s="34"/>
      <c r="AL346" s="19">
        <f>IF(AL$82&gt;0,SQRT((AL343+AM342)^2+AL344^2),-SQRT((AL343+AK342)^2+AL344^2))</f>
        <v>0</v>
      </c>
      <c r="AM346" s="26"/>
      <c r="AN346" s="34"/>
      <c r="AO346" s="19">
        <f>IF(AO$82&gt;0,SQRT((AO343+AP342)^2+AO344^2),-SQRT((AO343+AN342)^2+AO344^2))</f>
        <v>0</v>
      </c>
      <c r="AP346" s="26"/>
      <c r="AQ346" s="34"/>
      <c r="AR346" s="19">
        <f>IF(AR$82&gt;0,SQRT((AR343+AS342)^2+AR344^2),-SQRT((AR343+AQ342)^2+AR344^2))</f>
        <v>0</v>
      </c>
      <c r="AS346" s="26"/>
      <c r="AT346" s="34"/>
      <c r="AU346" s="19">
        <f>IF(AU$82&gt;0,SQRT((AU343+AV342)^2+AU344^2),-SQRT((AU343+AT342)^2+AU344^2))</f>
        <v>0</v>
      </c>
      <c r="AV346" s="26"/>
      <c r="AW346" s="34"/>
      <c r="AX346" s="19">
        <f>IF(AX$82&gt;0,SQRT((AX343+AY342)^2+AX344^2),-SQRT((AX343+AW342)^2+AX344^2))</f>
        <v>0</v>
      </c>
      <c r="AY346" s="26"/>
      <c r="AZ346" s="34"/>
      <c r="BA346" s="19">
        <f>IF(BA$82&gt;0,SQRT((BA343+BB342)^2+BA344^2),-SQRT((BA343+AZ342)^2+BA344^2))</f>
        <v>0</v>
      </c>
      <c r="BB346" s="26"/>
      <c r="BC346" s="34"/>
      <c r="BD346" s="19">
        <f>IF(BD$82&gt;0,SQRT((BD343+BE342)^2+BD344^2),-SQRT((BD343+BC342)^2+BD344^2))</f>
        <v>0</v>
      </c>
      <c r="BE346" s="26"/>
      <c r="BF346" s="34"/>
      <c r="BG346" s="19">
        <f>IF(BG$82&gt;0,SQRT((BG343+BH342)^2+BG344^2),-SQRT((BG343+BF342)^2+BG344^2))</f>
        <v>0</v>
      </c>
      <c r="BH346" s="26"/>
      <c r="BI346" s="34"/>
      <c r="BJ346" s="19">
        <f>IF(BJ$82&gt;0,SQRT((BJ343+BK342)^2+BJ344^2),-SQRT((BJ343+BI342)^2+BJ344^2))</f>
        <v>0</v>
      </c>
      <c r="BK346" s="26"/>
      <c r="BL346" s="34"/>
      <c r="BM346" s="19">
        <f>IF(BM$82&gt;0,SQRT((BM343+BN342)^2+BM344^2),-SQRT((BM343+BL342)^2+BM344^2))</f>
        <v>0</v>
      </c>
      <c r="BN346" s="26"/>
      <c r="BO346" s="34"/>
      <c r="BP346" s="19">
        <f>IF(BP$82&gt;0,SQRT((BP343+BQ342)^2+BP344^2),-SQRT((BP343+BO342)^2+BP344^2))</f>
        <v>0</v>
      </c>
      <c r="BQ346" s="26"/>
      <c r="BR346" s="34"/>
      <c r="BS346" s="19">
        <f>IF(BS$82&gt;0,SQRT((BS343+BT342)^2+BS344^2),-SQRT((BS343+BR342)^2+BS344^2))</f>
        <v>0</v>
      </c>
      <c r="BT346" s="26"/>
      <c r="BU346" s="34"/>
      <c r="BV346" s="19">
        <f>IF(BV$82&gt;0,SQRT((BV343+BW342)^2+BV344^2),-SQRT((BV343+BU342)^2+BV344^2))</f>
        <v>0</v>
      </c>
      <c r="BW346" s="26"/>
      <c r="BX346" s="34"/>
      <c r="BY346" s="19">
        <f>IF(BY$82&gt;0,SQRT((BY343+BZ342)^2+BY344^2),-SQRT((BY343+BX342)^2+BY344^2))</f>
        <v>0</v>
      </c>
      <c r="BZ346" s="26"/>
      <c r="CA346" s="34"/>
      <c r="CB346" s="19">
        <f>IF(CB$82&gt;0,SQRT((CB343+CC342)^2+CB344^2),-SQRT((CB343+CA342)^2+CB344^2))</f>
        <v>0</v>
      </c>
      <c r="CC346" s="26"/>
    </row>
    <row r="347" spans="1:81">
      <c r="A347" s="41" t="s">
        <v>227</v>
      </c>
      <c r="B347" s="6" t="str">
        <f>IF(D346="","",IF(ABS(H346)=Bemessung!$C$26,ABS(Daten!H342),IF(ABS(Daten!K346)=Bemessung!$C$26,ABS(Daten!K342),IF(ABS(Daten!N346)=Bemessung!$C$26,ABS(Daten!N342),IF(ABS(Daten!Q346)=Bemessung!$C$26,ABS(Daten!Q342),IF(ABS(Daten!T346)=Bemessung!$C$26,ABS(Daten!T342),IF(ABS(Daten!W346)=Bemessung!$C$26,ABS(Daten!W342),IF(ABS(Daten!Z346)=Bemessung!$C$26,ABS(Daten!Z342),IF(ABS(Daten!AC346)=Bemessung!$C$26,ABS(Daten!AC342),IF(ABS(Daten!AF346)=Bemessung!$C$26,ABS(Daten!AF342),IF(ABS(Daten!AI346)=Bemessung!$C$26,ABS(Daten!AI342),IF(ABS(Daten!AL346)=Bemessung!$C$26,ABS(Daten!AL342),IF(ABS(Daten!AO346)=Bemessung!$C$26,ABS(Daten!AO342),IF(ABS(Daten!AR346)=Bemessung!$C$26,ABS(Daten!AR342),IF(ABS(Daten!AU346)=Bemessung!$C$26,ABS(Daten!AU342),IF(ABS(Daten!AX346)=Bemessung!$C$26,ABS(Daten!AX342),IF(ABS(Daten!BA346)=Bemessung!$C$26,ABS(Daten!BA342),IF(ABS(Daten!BD346)=Bemessung!$C$26,ABS(Daten!BD342),IF(ABS(Daten!BG346)=Bemessung!$C$26,ABS(Daten!BG342),IF(ABS(Daten!BJ346)=Bemessung!$C$26,ABS(Daten!BJ342),IF(ABS(Daten!BM346)=Bemessung!$C$26,ABS(Daten!BM342),IF(ABS(Daten!BP346)=Bemessung!$C$26,ABS(Daten!BP342),IF(ABS(Daten!BS346)=Bemessung!$C$26,ABS(Daten!BS342),IF(ABS(Daten!BV346)=Bemessung!$C$26,ABS(Daten!BV342),IF(ABS(Daten!BY346)=Bemessung!$C$26,ABS(Daten!BY342),IF(ABS(Daten!CB346)=Bemessung!$C$26,ABS(Daten!CB342),""))))))))))))))))))))))))))</f>
        <v/>
      </c>
      <c r="C347" s="28"/>
      <c r="E347" s="3"/>
      <c r="F347" s="58" t="s">
        <v>102</v>
      </c>
      <c r="G347" s="59"/>
      <c r="H347" s="60">
        <f>IF(H$82&gt;0,MAX(H345:H346),MIN(H345:H346))</f>
        <v>0</v>
      </c>
      <c r="I347" s="61"/>
      <c r="J347" s="59"/>
      <c r="K347" s="60">
        <f>IF(K$82&gt;0,MAX(K345:K346),MIN(K345:K346))</f>
        <v>0</v>
      </c>
      <c r="L347" s="61"/>
      <c r="M347" s="59"/>
      <c r="N347" s="60">
        <f>IF(N$82&gt;0,MAX(N345:N346),MIN(N345:N346))</f>
        <v>0</v>
      </c>
      <c r="O347" s="61"/>
      <c r="P347" s="59"/>
      <c r="Q347" s="60">
        <f>IF(Q$82&gt;0,MAX(Q345:Q346),MIN(Q345:Q346))</f>
        <v>0</v>
      </c>
      <c r="R347" s="61"/>
      <c r="S347" s="59"/>
      <c r="T347" s="60">
        <f>IF(T$82&gt;0,MAX(T345:T346),MIN(T345:T346))</f>
        <v>0</v>
      </c>
      <c r="U347" s="61"/>
      <c r="V347" s="59"/>
      <c r="W347" s="60">
        <f>IF(W$82&gt;0,MAX(W345:W346),MIN(W345:W346))</f>
        <v>0</v>
      </c>
      <c r="X347" s="61"/>
      <c r="Y347" s="59"/>
      <c r="Z347" s="60">
        <f>IF(Z$82&gt;0,MAX(Z345:Z346),MIN(Z345:Z346))</f>
        <v>0</v>
      </c>
      <c r="AA347" s="61"/>
      <c r="AB347" s="59"/>
      <c r="AC347" s="60">
        <f>IF(AC$82&gt;0,MAX(AC345:AC346),MIN(AC345:AC346))</f>
        <v>0</v>
      </c>
      <c r="AD347" s="61"/>
      <c r="AE347" s="59"/>
      <c r="AF347" s="60">
        <f>IF(AF$82&gt;0,MAX(AF345:AF346),MIN(AF345:AF346))</f>
        <v>0</v>
      </c>
      <c r="AG347" s="61"/>
      <c r="AH347" s="59"/>
      <c r="AI347" s="60">
        <f>IF(AI$82&gt;0,MAX(AI345:AI346),MIN(AI345:AI346))</f>
        <v>0</v>
      </c>
      <c r="AJ347" s="61"/>
      <c r="AK347" s="59"/>
      <c r="AL347" s="60">
        <f>IF(AL$82&gt;0,MAX(AL345:AL346),MIN(AL345:AL346))</f>
        <v>0</v>
      </c>
      <c r="AM347" s="61"/>
      <c r="AN347" s="59"/>
      <c r="AO347" s="60">
        <f>IF(AO$82&gt;0,MAX(AO345:AO346),MIN(AO345:AO346))</f>
        <v>0</v>
      </c>
      <c r="AP347" s="61"/>
      <c r="AQ347" s="59"/>
      <c r="AR347" s="60">
        <f>IF(AR$82&gt;0,MAX(AR345:AR346),MIN(AR345:AR346))</f>
        <v>0</v>
      </c>
      <c r="AS347" s="61"/>
      <c r="AT347" s="59"/>
      <c r="AU347" s="60">
        <f>IF(AU$82&gt;0,MAX(AU345:AU346),MIN(AU345:AU346))</f>
        <v>0</v>
      </c>
      <c r="AV347" s="61"/>
      <c r="AW347" s="59"/>
      <c r="AX347" s="60">
        <f>IF(AX$82&gt;0,MAX(AX345:AX346),MIN(AX345:AX346))</f>
        <v>0</v>
      </c>
      <c r="AY347" s="61"/>
      <c r="AZ347" s="59"/>
      <c r="BA347" s="60">
        <f>IF(BA$82&gt;0,MAX(BA345:BA346),MIN(BA345:BA346))</f>
        <v>0</v>
      </c>
      <c r="BB347" s="61"/>
      <c r="BC347" s="59"/>
      <c r="BD347" s="60">
        <f>IF(BD$82&gt;0,MAX(BD345:BD346),MIN(BD345:BD346))</f>
        <v>0</v>
      </c>
      <c r="BE347" s="61"/>
      <c r="BF347" s="59"/>
      <c r="BG347" s="60">
        <f>IF(BG$82&gt;0,MAX(BG345:BG346),MIN(BG345:BG346))</f>
        <v>0</v>
      </c>
      <c r="BH347" s="61"/>
      <c r="BI347" s="59"/>
      <c r="BJ347" s="60">
        <f>IF(BJ$82&gt;0,MAX(BJ345:BJ346),MIN(BJ345:BJ346))</f>
        <v>0</v>
      </c>
      <c r="BK347" s="61"/>
      <c r="BL347" s="59"/>
      <c r="BM347" s="60">
        <f>IF(BM$82&gt;0,MAX(BM345:BM346),MIN(BM345:BM346))</f>
        <v>0</v>
      </c>
      <c r="BN347" s="61"/>
      <c r="BO347" s="59"/>
      <c r="BP347" s="60">
        <f>IF(BP$82&gt;0,MAX(BP345:BP346),MIN(BP345:BP346))</f>
        <v>0</v>
      </c>
      <c r="BQ347" s="61"/>
      <c r="BR347" s="59"/>
      <c r="BS347" s="60">
        <f>IF(BS$82&gt;0,MAX(BS345:BS346),MIN(BS345:BS346))</f>
        <v>0</v>
      </c>
      <c r="BT347" s="61"/>
      <c r="BU347" s="59"/>
      <c r="BV347" s="60">
        <f>IF(BV$82&gt;0,MAX(BV345:BV346),MIN(BV345:BV346))</f>
        <v>0</v>
      </c>
      <c r="BW347" s="61"/>
      <c r="BX347" s="59"/>
      <c r="BY347" s="60">
        <f>IF(BY$82&gt;0,MAX(BY345:BY346),MIN(BY345:BY346))</f>
        <v>0</v>
      </c>
      <c r="BZ347" s="61"/>
      <c r="CA347" s="59"/>
      <c r="CB347" s="60">
        <f>IF(CB$82&gt;0,MAX(CB345:CB346),MIN(CB345:CB346))</f>
        <v>0</v>
      </c>
      <c r="CC347" s="61"/>
    </row>
    <row r="348" spans="1:81">
      <c r="A348" s="34" t="s">
        <v>228</v>
      </c>
      <c r="B348" s="19" t="str">
        <f>IF(D346="","",IF(ABS(H346)=Bemessung!$C$26,ABS(Daten!H344),IF(ABS(Daten!K346)=Bemessung!$C$26,ABS(Daten!K344),IF(ABS(Daten!N346)=Bemessung!$C$26,ABS(Daten!N344),IF(ABS(Daten!Q346)=Bemessung!$C$26,ABS(Daten!Q344),IF(ABS(Daten!T346)=Bemessung!$C$26,ABS(Daten!T344),IF(ABS(Daten!W346)=Bemessung!$C$26,ABS(Daten!W344),IF(ABS(Daten!Z346)=Bemessung!$C$26,ABS(Daten!Z344),IF(ABS(Daten!AC346)=Bemessung!$C$26,ABS(Daten!AC344),IF(ABS(Daten!AF346)=Bemessung!$C$26,ABS(Daten!AF344),IF(ABS(Daten!AI346)=Bemessung!$C$26,ABS(Daten!AI344),IF(ABS(Daten!AL346)=Bemessung!$C$26,ABS(Daten!AL344),IF(ABS(Daten!AO346)=Bemessung!$C$26,ABS(Daten!AO344),IF(ABS(Daten!AR346)=Bemessung!$C$26,ABS(Daten!AR344),IF(ABS(Daten!AU346)=Bemessung!$C$26,ABS(Daten!AU344),IF(ABS(Daten!AX346)=Bemessung!$C$26,ABS(Daten!AX344),IF(ABS(Daten!BA346)=Bemessung!$C$26,ABS(Daten!BA344),IF(ABS(Daten!BD346)=Bemessung!$C$26,ABS(Daten!BD344),IF(ABS(Daten!BG346)=Bemessung!$C$26,ABS(Daten!BG344),IF(ABS(Daten!BJ346)=Bemessung!$C$26,ABS(Daten!BJ344),IF(ABS(Daten!BM346)=Bemessung!$C$26,ABS(Daten!BM344),IF(ABS(Daten!BP346)=Bemessung!$C$26,ABS(Daten!BP344),IF(ABS(Daten!BS346)=Bemessung!$C$26,ABS(Daten!BS344),IF(ABS(Daten!BV346)=Bemessung!$C$26,ABS(Daten!BV344),IF(ABS(Daten!BY346)=Bemessung!$C$26,ABS(Daten!BY344),IF(ABS(Daten!CB346)=Bemessung!$C$26,ABS(Daten!CB344),""))))))))))))))))))))))))))</f>
        <v/>
      </c>
      <c r="C348" s="53"/>
      <c r="E348" s="3"/>
      <c r="F348" s="3"/>
      <c r="G348" s="3"/>
      <c r="H348" s="3"/>
      <c r="I348" s="3"/>
      <c r="J348" s="3"/>
      <c r="K348" s="3"/>
      <c r="L348" s="3"/>
      <c r="M348" s="3"/>
      <c r="P348" s="3"/>
      <c r="AP348" s="3"/>
      <c r="AQ348" s="3"/>
      <c r="AR348" s="3"/>
      <c r="AS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</row>
    <row r="349" spans="1:81">
      <c r="E349" s="3"/>
      <c r="F349" s="3" t="s">
        <v>99</v>
      </c>
      <c r="G349" s="3"/>
      <c r="H349" s="6">
        <f>IF($E351=0,0,IF(H$80=0,0,H339))</f>
        <v>0</v>
      </c>
      <c r="I349" s="97">
        <f>IF(H$80=0,0,IF(OR($E351&gt;H_T-LBh_o,$E351&lt;=LBH_u),0,Daten!H349))</f>
        <v>0</v>
      </c>
      <c r="J349" s="3"/>
      <c r="K349" s="6">
        <f>IF($E351=0,0,IF(K$80=0,0,K339))</f>
        <v>0</v>
      </c>
      <c r="L349" s="97">
        <f>IF(K$80=0,0,IF(OR($E351&gt;H_T-LBh_o,$E351&lt;=LBH_u),0,Daten!K349))</f>
        <v>0</v>
      </c>
      <c r="M349" s="3"/>
      <c r="N349" s="6">
        <f>IF($E351=0,0,IF(N$80=0,0,N339))</f>
        <v>0</v>
      </c>
      <c r="O349" s="97">
        <f>IF(N$80=0,0,IF(OR($E351&gt;H_T-LBh_o,$E351&lt;=LBH_u),0,Daten!N349))</f>
        <v>0</v>
      </c>
      <c r="P349" s="3"/>
      <c r="Q349" s="6">
        <f>IF($E351=0,0,IF(Q$80=0,0,Q339))</f>
        <v>0</v>
      </c>
      <c r="R349" s="97">
        <f>IF(Q$80=0,0,IF(OR($E351&gt;H_T-LBh_o,$E351&lt;=LBH_u),0,Daten!Q349))</f>
        <v>0</v>
      </c>
      <c r="T349" s="6">
        <f>IF($E351=0,0,IF(T$80=0,0,T339))</f>
        <v>0</v>
      </c>
      <c r="U349" s="97">
        <f>IF(T$80=0,0,IF(OR($E351&gt;H_T-LBh_o,$E351&lt;=LBH_u),0,Daten!T349))</f>
        <v>0</v>
      </c>
      <c r="W349" s="6">
        <f>IF($E351=0,0,IF(W$80=0,0,W339))</f>
        <v>0</v>
      </c>
      <c r="X349" s="97">
        <f>IF(W$80=0,0,IF(OR($E351&gt;H_T-LBh_o,$E351&lt;=LBH_u),0,Daten!W349))</f>
        <v>0</v>
      </c>
      <c r="Z349" s="6">
        <f>IF($E351=0,0,IF(Z$80=0,0,Z339))</f>
        <v>0</v>
      </c>
      <c r="AA349" s="97">
        <f>IF(Z$80=0,0,IF(OR($E351&gt;H_T-LBh_o,$E351&lt;=LBH_u),0,Daten!Z349))</f>
        <v>0</v>
      </c>
      <c r="AC349" s="6">
        <f>IF($E351=0,0,IF(AC$80=0,0,AC339))</f>
        <v>0</v>
      </c>
      <c r="AD349" s="97">
        <f>IF(AC$80=0,0,IF(OR($E351&gt;H_T-LBh_o,$E351&lt;=LBH_u),0,Daten!AC349))</f>
        <v>0</v>
      </c>
      <c r="AF349" s="6">
        <f>IF($E351=0,0,IF(AF$80=0,0,AF339))</f>
        <v>0</v>
      </c>
      <c r="AG349" s="97">
        <f>IF(AF$80=0,0,IF(OR($E351&gt;H_T-LBh_o,$E351&lt;=LBH_u),0,Daten!AF349))</f>
        <v>0</v>
      </c>
      <c r="AI349" s="6">
        <f>IF($E351=0,0,IF(AI$80=0,0,AI339))</f>
        <v>0</v>
      </c>
      <c r="AJ349" s="97">
        <f>IF(AI$80=0,0,IF(OR($E351&gt;H_T-LBh_o,$E351&lt;=LBH_u),0,Daten!AI349))</f>
        <v>0</v>
      </c>
      <c r="AL349" s="6">
        <f>IF($E351=0,0,IF(AL$80=0,0,AL339))</f>
        <v>0</v>
      </c>
      <c r="AM349" s="97">
        <f>IF(AL$80=0,0,IF(OR($E351&gt;H_T-LBh_o,$E351&lt;=LBH_u),0,Daten!AL349))</f>
        <v>0</v>
      </c>
      <c r="AO349" s="6">
        <f>IF($E351=0,0,IF(AO$80=0,0,AO339))</f>
        <v>0</v>
      </c>
      <c r="AP349" s="97">
        <f>IF(AO$80=0,0,IF(OR($E351&gt;H_T-LBh_o,$E351&lt;=LBH_u),0,Daten!AO349))</f>
        <v>0</v>
      </c>
      <c r="AQ349" s="3"/>
      <c r="AR349" s="6">
        <f>IF($E351=0,0,IF(AR$80=0,0,AR339))</f>
        <v>0</v>
      </c>
      <c r="AS349" s="97">
        <f>IF(AR$80=0,0,IF(OR($E351&gt;H_T-LBh_o,$E351&lt;=LBH_u),0,Daten!AR349))</f>
        <v>0</v>
      </c>
      <c r="AU349" s="6">
        <f>IF($E351=0,0,IF(AU$80=0,0,AU339))</f>
        <v>0</v>
      </c>
      <c r="AV349" s="97">
        <f>IF(AU$80=0,0,IF(OR($E351&gt;H_T-LBh_o,$E351&lt;=LBH_u),0,Daten!AU349))</f>
        <v>0</v>
      </c>
      <c r="AW349" s="3"/>
      <c r="AX349" s="6">
        <f>IF($E351=0,0,IF(AX$80=0,0,AX339))</f>
        <v>0</v>
      </c>
      <c r="AY349" s="97">
        <f>IF(AX$80=0,0,IF(OR($E351&gt;H_T-LBh_o,$E351&lt;=LBH_u),0,Daten!AX349))</f>
        <v>0</v>
      </c>
      <c r="AZ349" s="3"/>
      <c r="BA349" s="6">
        <f>IF($E351=0,0,IF(BA$80=0,0,BA339))</f>
        <v>0</v>
      </c>
      <c r="BB349" s="97">
        <f>IF(BA$80=0,0,IF(OR($E351&gt;H_T-LBh_o,$E351&lt;=LBH_u),0,Daten!BA349))</f>
        <v>0</v>
      </c>
      <c r="BC349" s="3"/>
      <c r="BD349" s="6">
        <f>IF($E351=0,0,IF(BD$80=0,0,BD339))</f>
        <v>0</v>
      </c>
      <c r="BE349" s="97">
        <f>IF(BD$80=0,0,IF(OR($E351&gt;H_T-LBh_o,$E351&lt;=LBH_u),0,Daten!BD349))</f>
        <v>0</v>
      </c>
      <c r="BF349" s="3"/>
      <c r="BG349" s="6">
        <f>IF($E351=0,0,IF(BG$80=0,0,BG339))</f>
        <v>0</v>
      </c>
      <c r="BH349" s="97">
        <f>IF(BG$80=0,0,IF(OR($E351&gt;H_T-LBh_o,$E351&lt;=LBH_u),0,Daten!BG349))</f>
        <v>0</v>
      </c>
      <c r="BI349" s="3"/>
      <c r="BJ349" s="6">
        <f>IF($E351=0,0,IF(BJ$80=0,0,BJ339))</f>
        <v>0</v>
      </c>
      <c r="BK349" s="97">
        <f>IF(BJ$80=0,0,IF(OR($E351&gt;H_T-LBh_o,$E351&lt;=LBH_u),0,Daten!BJ349))</f>
        <v>0</v>
      </c>
      <c r="BL349" s="3"/>
      <c r="BM349" s="6">
        <f>IF($E351=0,0,IF(BM$80=0,0,BM339))</f>
        <v>0</v>
      </c>
      <c r="BN349" s="97">
        <f>IF(BM$80=0,0,IF(OR($E351&gt;H_T-LBh_o,$E351&lt;=LBH_u),0,Daten!BM349))</f>
        <v>0</v>
      </c>
      <c r="BO349" s="3"/>
      <c r="BP349" s="6">
        <f>IF($E351=0,0,IF(BP$80=0,0,BP339))</f>
        <v>0</v>
      </c>
      <c r="BQ349" s="97">
        <f>IF(BP$80=0,0,IF(OR($E351&gt;H_T-LBh_o,$E351&lt;=LBH_u),0,Daten!BP349))</f>
        <v>0</v>
      </c>
      <c r="BR349" s="3"/>
      <c r="BS349" s="6">
        <f>IF($E351=0,0,IF(BS$80=0,0,BS339))</f>
        <v>0</v>
      </c>
      <c r="BT349" s="97">
        <f>IF(BS$80=0,0,IF(OR($E351&gt;H_T-LBh_o,$E351&lt;=LBH_u),0,Daten!BS349))</f>
        <v>0</v>
      </c>
      <c r="BU349" s="3"/>
      <c r="BV349" s="6">
        <f>IF($E351=0,0,IF(BV$80=0,0,BV339))</f>
        <v>0</v>
      </c>
      <c r="BW349" s="97">
        <f>IF(BV$80=0,0,IF(OR($E351&gt;H_T-LBh_o,$E351&lt;=LBH_u),0,Daten!BV349))</f>
        <v>0</v>
      </c>
      <c r="BX349" s="3"/>
      <c r="BY349" s="6">
        <f>IF($E351=0,0,IF(BY$80=0,0,BY339))</f>
        <v>0</v>
      </c>
      <c r="BZ349" s="97">
        <f>IF(BY$80=0,0,IF(OR($E351&gt;H_T-LBh_o,$E351&lt;=LBH_u),0,Daten!BY349))</f>
        <v>0</v>
      </c>
      <c r="CA349" s="3"/>
      <c r="CB349" s="6">
        <f>IF($E351=0,0,IF(CB$80=0,0,CB339))</f>
        <v>0</v>
      </c>
      <c r="CC349" s="97">
        <f>IF(CB$80=0,0,IF(OR($E351&gt;H_T-LBh_o,$E351&lt;=LBH_u),0,Daten!CB349))</f>
        <v>0</v>
      </c>
    </row>
    <row r="350" spans="1:81">
      <c r="A350" s="46" t="str">
        <f>IF(D356=D350,H351,IF(D357=D350,H354,""))</f>
        <v/>
      </c>
      <c r="B350" s="92" t="str">
        <f>IF(AND(D356="",D357=""),"",D350)</f>
        <v/>
      </c>
      <c r="C350" s="92" t="str">
        <f>IF(AND(D356="",D357=""),"",IF(D356=D350,"oben","unten"))</f>
        <v/>
      </c>
      <c r="D350" s="3">
        <v>25</v>
      </c>
      <c r="F350" s="3" t="s">
        <v>100</v>
      </c>
      <c r="G350" s="3"/>
      <c r="H350" s="6">
        <f>IF(H$80=0,0,H349-qd*($E351-$E353)/H_T)</f>
        <v>0</v>
      </c>
      <c r="I350" s="97">
        <f>IF(H$80=0,0,IF(OR($E353&gt;=H_T-LBh_o,$E353&lt;LBH_u),0,Daten!H350))</f>
        <v>0</v>
      </c>
      <c r="J350" s="3"/>
      <c r="K350" s="6">
        <f>IF(K$80=0,0,K349-qd*($E351-$E353)/H_T)</f>
        <v>0</v>
      </c>
      <c r="L350" s="97">
        <f>IF(K$80=0,0,IF(OR($E353&gt;=H_T-LBh_o,$E353&lt;LBH_u),0,Daten!K350))</f>
        <v>0</v>
      </c>
      <c r="M350" s="3"/>
      <c r="N350" s="6">
        <f>IF(N$80=0,0,N349-qd*($E351-$E353)/H_T)</f>
        <v>0</v>
      </c>
      <c r="O350" s="97">
        <f>IF(N$80=0,0,IF(OR($E353&gt;=H_T-LBh_o,$E353&lt;LBH_u),0,Daten!N350))</f>
        <v>0</v>
      </c>
      <c r="P350" s="3"/>
      <c r="Q350" s="6">
        <f>IF(Q$80=0,0,Q349-qd*($E351-$E353)/H_T)</f>
        <v>0</v>
      </c>
      <c r="R350" s="97">
        <f>IF(Q$80=0,0,IF(OR($E353&gt;=H_T-LBh_o,$E353&lt;LBH_u),0,Daten!Q350))</f>
        <v>0</v>
      </c>
      <c r="T350" s="6">
        <f>IF(T$80=0,0,T349-qd*($E351-$E353)/H_T)</f>
        <v>0</v>
      </c>
      <c r="U350" s="97">
        <f>IF(T$80=0,0,IF(OR($E353&gt;=H_T-LBh_o,$E353&lt;LBH_u),0,Daten!T350))</f>
        <v>0</v>
      </c>
      <c r="W350" s="6">
        <f>IF(W$80=0,0,W349-qd*($E351-$E353)/H_T)</f>
        <v>0</v>
      </c>
      <c r="X350" s="97">
        <f>IF(W$80=0,0,IF(OR($E353&gt;=H_T-LBh_o,$E353&lt;LBH_u),0,Daten!W350))</f>
        <v>0</v>
      </c>
      <c r="Z350" s="6">
        <f>IF(Z$80=0,0,Z349-qd*($E351-$E353)/H_T)</f>
        <v>0</v>
      </c>
      <c r="AA350" s="97">
        <f>IF(Z$80=0,0,IF(OR($E353&gt;=H_T-LBh_o,$E353&lt;LBH_u),0,Daten!Z350))</f>
        <v>0</v>
      </c>
      <c r="AC350" s="6">
        <f>IF(AC$80=0,0,AC349-qd*($E351-$E353)/H_T)</f>
        <v>0</v>
      </c>
      <c r="AD350" s="97">
        <f>IF(AC$80=0,0,IF(OR($E353&gt;=H_T-LBh_o,$E353&lt;LBH_u),0,Daten!AC350))</f>
        <v>0</v>
      </c>
      <c r="AF350" s="6">
        <f>IF(AF$80=0,0,AF349-qd*($E351-$E353)/H_T)</f>
        <v>0</v>
      </c>
      <c r="AG350" s="97">
        <f>IF(AF$80=0,0,IF(OR($E353&gt;=H_T-LBh_o,$E353&lt;LBH_u),0,Daten!AF350))</f>
        <v>0</v>
      </c>
      <c r="AI350" s="6">
        <f>IF(AI$80=0,0,AI349-qd*($E351-$E353)/H_T)</f>
        <v>0</v>
      </c>
      <c r="AJ350" s="97">
        <f>IF(AI$80=0,0,IF(OR($E353&gt;=H_T-LBh_o,$E353&lt;LBH_u),0,Daten!AI350))</f>
        <v>0</v>
      </c>
      <c r="AL350" s="6">
        <f>IF(AL$80=0,0,AL349-qd*($E351-$E353)/H_T)</f>
        <v>0</v>
      </c>
      <c r="AM350" s="97">
        <f>IF(AL$80=0,0,IF(OR($E353&gt;=H_T-LBh_o,$E353&lt;LBH_u),0,Daten!AL350))</f>
        <v>0</v>
      </c>
      <c r="AO350" s="6">
        <f>IF(AO$80=0,0,AO349-qd*($E351-$E353)/H_T)</f>
        <v>0</v>
      </c>
      <c r="AP350" s="97">
        <f>IF(AO$80=0,0,IF(OR($E353&gt;=H_T-LBh_o,$E353&lt;LBH_u),0,Daten!AO350))</f>
        <v>0</v>
      </c>
      <c r="AQ350" s="3"/>
      <c r="AR350" s="6">
        <f>IF(AR$80=0,0,AR349-qd*($E351-$E353)/H_T)</f>
        <v>0</v>
      </c>
      <c r="AS350" s="97">
        <f>IF(AR$80=0,0,IF(OR($E353&gt;=H_T-LBh_o,$E353&lt;LBH_u),0,Daten!AR350))</f>
        <v>0</v>
      </c>
      <c r="AU350" s="6">
        <f>IF(AU$80=0,0,AU349-qd*($E351-$E353)/H_T)</f>
        <v>0</v>
      </c>
      <c r="AV350" s="97">
        <f>IF(AU$80=0,0,IF(OR($E353&gt;=H_T-LBh_o,$E353&lt;LBH_u),0,Daten!AU350))</f>
        <v>0</v>
      </c>
      <c r="AW350" s="3"/>
      <c r="AX350" s="6">
        <f>IF(AX$80=0,0,AX349-qd*($E351-$E353)/H_T)</f>
        <v>0</v>
      </c>
      <c r="AY350" s="97">
        <f>IF(AX$80=0,0,IF(OR($E353&gt;=H_T-LBh_o,$E353&lt;LBH_u),0,Daten!AX350))</f>
        <v>0</v>
      </c>
      <c r="AZ350" s="3"/>
      <c r="BA350" s="6">
        <f>IF(BA$80=0,0,BA349-qd*($E351-$E353)/H_T)</f>
        <v>0</v>
      </c>
      <c r="BB350" s="97">
        <f>IF(BA$80=0,0,IF(OR($E353&gt;=H_T-LBh_o,$E353&lt;LBH_u),0,Daten!BA350))</f>
        <v>0</v>
      </c>
      <c r="BC350" s="3"/>
      <c r="BD350" s="6">
        <f>IF(BD$80=0,0,BD349-qd*($E351-$E353)/H_T)</f>
        <v>0</v>
      </c>
      <c r="BE350" s="97">
        <f>IF(BD$80=0,0,IF(OR($E353&gt;=H_T-LBh_o,$E353&lt;LBH_u),0,Daten!BD350))</f>
        <v>0</v>
      </c>
      <c r="BF350" s="3"/>
      <c r="BG350" s="6">
        <f>IF(BG$80=0,0,BG349-qd*($E351-$E353)/H_T)</f>
        <v>0</v>
      </c>
      <c r="BH350" s="97">
        <f>IF(BG$80=0,0,IF(OR($E353&gt;=H_T-LBh_o,$E353&lt;LBH_u),0,Daten!BG350))</f>
        <v>0</v>
      </c>
      <c r="BI350" s="3"/>
      <c r="BJ350" s="6">
        <f>IF(BJ$80=0,0,BJ349-qd*($E351-$E353)/H_T)</f>
        <v>0</v>
      </c>
      <c r="BK350" s="97">
        <f>IF(BJ$80=0,0,IF(OR($E353&gt;=H_T-LBh_o,$E353&lt;LBH_u),0,Daten!BJ350))</f>
        <v>0</v>
      </c>
      <c r="BL350" s="3"/>
      <c r="BM350" s="6">
        <f>IF(BM$80=0,0,BM349-qd*($E351-$E353)/H_T)</f>
        <v>0</v>
      </c>
      <c r="BN350" s="97">
        <f>IF(BM$80=0,0,IF(OR($E353&gt;=H_T-LBh_o,$E353&lt;LBH_u),0,Daten!BM350))</f>
        <v>0</v>
      </c>
      <c r="BO350" s="3"/>
      <c r="BP350" s="6">
        <f>IF(BP$80=0,0,BP349-qd*($E351-$E353)/H_T)</f>
        <v>0</v>
      </c>
      <c r="BQ350" s="97">
        <f>IF(BP$80=0,0,IF(OR($E353&gt;=H_T-LBh_o,$E353&lt;LBH_u),0,Daten!BP350))</f>
        <v>0</v>
      </c>
      <c r="BR350" s="3"/>
      <c r="BS350" s="6">
        <f>IF(BS$80=0,0,BS349-qd*($E351-$E353)/H_T)</f>
        <v>0</v>
      </c>
      <c r="BT350" s="97">
        <f>IF(BS$80=0,0,IF(OR($E353&gt;=H_T-LBh_o,$E353&lt;LBH_u),0,Daten!BS350))</f>
        <v>0</v>
      </c>
      <c r="BU350" s="3"/>
      <c r="BV350" s="6">
        <f>IF(BV$80=0,0,BV349-qd*($E351-$E353)/H_T)</f>
        <v>0</v>
      </c>
      <c r="BW350" s="97">
        <f>IF(BV$80=0,0,IF(OR($E353&gt;=H_T-LBh_o,$E353&lt;LBH_u),0,Daten!BV350))</f>
        <v>0</v>
      </c>
      <c r="BX350" s="3"/>
      <c r="BY350" s="6">
        <f>IF(BY$80=0,0,BY349-qd*($E351-$E353)/H_T)</f>
        <v>0</v>
      </c>
      <c r="BZ350" s="97">
        <f>IF(BY$80=0,0,IF(OR($E353&gt;=H_T-LBh_o,$E353&lt;LBH_u),0,Daten!BY350))</f>
        <v>0</v>
      </c>
      <c r="CA350" s="3"/>
      <c r="CB350" s="6">
        <f>IF(CB$80=0,0,CB349-qd*($E351-$E353)/H_T)</f>
        <v>0</v>
      </c>
      <c r="CC350" s="97">
        <f>IF(CB$80=0,0,IF(OR($E353&gt;=H_T-LBh_o,$E353&lt;LBH_u),0,Daten!CB350))</f>
        <v>0</v>
      </c>
    </row>
    <row r="351" spans="1:81">
      <c r="D351" s="3" t="s">
        <v>104</v>
      </c>
      <c r="E351" s="6">
        <f t="shared" ref="E351" si="132">E342</f>
        <v>0</v>
      </c>
      <c r="F351" s="54" t="s">
        <v>178</v>
      </c>
      <c r="G351" s="38"/>
      <c r="H351" s="98">
        <f>IF(Bh="nein",ABS(H349),ABS(I349))</f>
        <v>0</v>
      </c>
      <c r="I351" s="9"/>
      <c r="J351" s="38"/>
      <c r="K351" s="98">
        <f>IF(Bh="nein",ABS(K349),ABS(L349))</f>
        <v>0</v>
      </c>
      <c r="L351" s="9"/>
      <c r="M351" s="38"/>
      <c r="N351" s="98">
        <f>IF(Bh="nein",ABS(N349),ABS(O349))</f>
        <v>0</v>
      </c>
      <c r="O351" s="9"/>
      <c r="P351" s="38"/>
      <c r="Q351" s="98">
        <f>IF(Bh="nein",ABS(Q349),ABS(R349))</f>
        <v>0</v>
      </c>
      <c r="R351" s="9"/>
      <c r="S351" s="38"/>
      <c r="T351" s="98">
        <f>IF(Bh="nein",ABS(T349),ABS(U349))</f>
        <v>0</v>
      </c>
      <c r="U351" s="9"/>
      <c r="V351" s="38"/>
      <c r="W351" s="98">
        <f>IF(Bh="nein",ABS(W349),ABS(X349))</f>
        <v>0</v>
      </c>
      <c r="X351" s="9"/>
      <c r="Y351" s="38"/>
      <c r="Z351" s="98">
        <f>IF(Bh="nein",ABS(Z349),ABS(AA349))</f>
        <v>0</v>
      </c>
      <c r="AA351" s="9"/>
      <c r="AB351" s="38"/>
      <c r="AC351" s="98">
        <f>IF(Bh="nein",ABS(AC349),ABS(AD349))</f>
        <v>0</v>
      </c>
      <c r="AD351" s="9"/>
      <c r="AE351" s="38"/>
      <c r="AF351" s="98">
        <f>IF(Bh="nein",ABS(AF349),ABS(AG349))</f>
        <v>0</v>
      </c>
      <c r="AG351" s="9"/>
      <c r="AH351" s="38"/>
      <c r="AI351" s="98">
        <f>IF(Bh="nein",ABS(AI349),ABS(AJ349))</f>
        <v>0</v>
      </c>
      <c r="AJ351" s="9"/>
      <c r="AK351" s="38"/>
      <c r="AL351" s="98">
        <f>IF(Bh="nein",ABS(AL349),ABS(AM349))</f>
        <v>0</v>
      </c>
      <c r="AM351" s="9"/>
      <c r="AN351" s="38"/>
      <c r="AO351" s="98">
        <f>IF(Bh="nein",ABS(AO349),ABS(AP349))</f>
        <v>0</v>
      </c>
      <c r="AP351" s="9"/>
      <c r="AQ351" s="38"/>
      <c r="AR351" s="98">
        <f>IF(Bh="nein",ABS(AR349),ABS(AS349))</f>
        <v>0</v>
      </c>
      <c r="AS351" s="9"/>
      <c r="AT351" s="38"/>
      <c r="AU351" s="98">
        <f>IF(Bh="nein",ABS(AU349),ABS(AV349))</f>
        <v>0</v>
      </c>
      <c r="AV351" s="9"/>
      <c r="AW351" s="38"/>
      <c r="AX351" s="98">
        <f>IF(Bh="nein",ABS(AX349),ABS(AY349))</f>
        <v>0</v>
      </c>
      <c r="AY351" s="9"/>
      <c r="AZ351" s="38"/>
      <c r="BA351" s="98">
        <f>IF(Bh="nein",ABS(BA349),ABS(BB349))</f>
        <v>0</v>
      </c>
      <c r="BB351" s="9"/>
      <c r="BC351" s="38"/>
      <c r="BD351" s="98">
        <f>IF(Bh="nein",ABS(BD349),ABS(BE349))</f>
        <v>0</v>
      </c>
      <c r="BE351" s="9"/>
      <c r="BF351" s="38"/>
      <c r="BG351" s="98">
        <f>IF(Bh="nein",ABS(BG349),ABS(BH349))</f>
        <v>0</v>
      </c>
      <c r="BH351" s="9"/>
      <c r="BI351" s="38"/>
      <c r="BJ351" s="98">
        <f>IF(Bh="nein",ABS(BJ349),ABS(BK349))</f>
        <v>0</v>
      </c>
      <c r="BK351" s="9"/>
      <c r="BL351" s="38"/>
      <c r="BM351" s="98">
        <f>IF(Bh="nein",ABS(BM349),ABS(BN349))</f>
        <v>0</v>
      </c>
      <c r="BN351" s="9"/>
      <c r="BO351" s="38"/>
      <c r="BP351" s="98">
        <f>IF(Bh="nein",ABS(BP349),ABS(BQ349))</f>
        <v>0</v>
      </c>
      <c r="BQ351" s="9"/>
      <c r="BR351" s="38"/>
      <c r="BS351" s="98">
        <f>IF(Bh="nein",ABS(BS349),ABS(BT349))</f>
        <v>0</v>
      </c>
      <c r="BT351" s="9"/>
      <c r="BU351" s="38"/>
      <c r="BV351" s="98">
        <f>IF(Bh="nein",ABS(BV349),ABS(BW349))</f>
        <v>0</v>
      </c>
      <c r="BW351" s="9"/>
      <c r="BX351" s="38"/>
      <c r="BY351" s="98">
        <f>IF(Bh="nein",ABS(BY349),ABS(BZ349))</f>
        <v>0</v>
      </c>
      <c r="BZ351" s="9"/>
      <c r="CA351" s="38"/>
      <c r="CB351" s="98">
        <f>IF(Bh="nein",ABS(CB349),ABS(CC349))</f>
        <v>0</v>
      </c>
      <c r="CC351" s="9"/>
    </row>
    <row r="352" spans="1:81">
      <c r="A352" s="7"/>
      <c r="B352" s="8"/>
      <c r="C352" s="11" t="s">
        <v>229</v>
      </c>
      <c r="D352" s="3"/>
      <c r="E352" s="6"/>
      <c r="F352" s="55" t="s">
        <v>179</v>
      </c>
      <c r="G352" s="41"/>
      <c r="H352" s="6">
        <f>IF($D350&lt;=nHP,H$82/H_T,0)</f>
        <v>0</v>
      </c>
      <c r="I352" s="3"/>
      <c r="J352" s="41"/>
      <c r="K352" s="6">
        <f>IF($D350&lt;=nHP,K$82/H_T,0)</f>
        <v>0</v>
      </c>
      <c r="L352" s="3"/>
      <c r="M352" s="41"/>
      <c r="N352" s="6">
        <f>IF($D350&lt;=nHP,N$82/H_T,0)</f>
        <v>0</v>
      </c>
      <c r="P352" s="41"/>
      <c r="Q352" s="6">
        <f>IF($D350&lt;=nHP,Q$82/H_T,0)</f>
        <v>0</v>
      </c>
      <c r="S352" s="41"/>
      <c r="T352" s="6">
        <f>IF($D350&lt;=nHP,T$82/H_T,0)</f>
        <v>0</v>
      </c>
      <c r="V352" s="41"/>
      <c r="W352" s="6">
        <f>IF($D350&lt;=nHP,W$82/H_T,0)</f>
        <v>0</v>
      </c>
      <c r="Y352" s="41"/>
      <c r="Z352" s="6">
        <f>IF($D350&lt;=nHP,Z$82/H_T,0)</f>
        <v>0</v>
      </c>
      <c r="AB352" s="41"/>
      <c r="AC352" s="6">
        <f>IF($D350&lt;=nHP,AC$82/H_T,0)</f>
        <v>0</v>
      </c>
      <c r="AE352" s="41"/>
      <c r="AF352" s="6">
        <f>IF($D350&lt;=nHP,AF$82/H_T,0)</f>
        <v>0</v>
      </c>
      <c r="AH352" s="41"/>
      <c r="AI352" s="6">
        <f>IF($D350&lt;=nHP,AI$82/H_T,0)</f>
        <v>0</v>
      </c>
      <c r="AK352" s="41"/>
      <c r="AL352" s="6">
        <f>IF($D350&lt;=nHP,AL$82/H_T,0)</f>
        <v>0</v>
      </c>
      <c r="AN352" s="41"/>
      <c r="AO352" s="6">
        <f>IF($D350&lt;=nHP,AO$82/H_T,0)</f>
        <v>0</v>
      </c>
      <c r="AP352" s="3"/>
      <c r="AQ352" s="41"/>
      <c r="AR352" s="6">
        <f>IF($D350&lt;=nHP,AR$82/H_T,0)</f>
        <v>0</v>
      </c>
      <c r="AS352" s="3"/>
      <c r="AT352" s="41"/>
      <c r="AU352" s="6">
        <f>IF($D350&lt;=nHP,AU$82/H_T,0)</f>
        <v>0</v>
      </c>
      <c r="AW352" s="41"/>
      <c r="AX352" s="6">
        <f>IF($D350&lt;=nHP,AX$82/H_T,0)</f>
        <v>0</v>
      </c>
      <c r="AY352" s="3"/>
      <c r="AZ352" s="41"/>
      <c r="BA352" s="6">
        <f>IF($D350&lt;=nHP,BA$82/H_T,0)</f>
        <v>0</v>
      </c>
      <c r="BB352" s="3"/>
      <c r="BC352" s="41"/>
      <c r="BD352" s="6">
        <f>IF($D350&lt;=nHP,BD$82/H_T,0)</f>
        <v>0</v>
      </c>
      <c r="BE352" s="3"/>
      <c r="BF352" s="41"/>
      <c r="BG352" s="6">
        <f>IF($D350&lt;=nHP,BG$82/H_T,0)</f>
        <v>0</v>
      </c>
      <c r="BH352" s="3"/>
      <c r="BI352" s="41"/>
      <c r="BJ352" s="6">
        <f>IF($D350&lt;=nHP,BJ$82/H_T,0)</f>
        <v>0</v>
      </c>
      <c r="BK352" s="3"/>
      <c r="BL352" s="41"/>
      <c r="BM352" s="6">
        <f>IF($D350&lt;=nHP,BM$82/H_T,0)</f>
        <v>0</v>
      </c>
      <c r="BN352" s="3"/>
      <c r="BO352" s="41"/>
      <c r="BP352" s="6">
        <f>IF($D350&lt;=nHP,BP$82/H_T,0)</f>
        <v>0</v>
      </c>
      <c r="BQ352" s="3"/>
      <c r="BR352" s="41"/>
      <c r="BS352" s="6">
        <f>IF($D350&lt;=nHP,BS$82/H_T,0)</f>
        <v>0</v>
      </c>
      <c r="BT352" s="3"/>
      <c r="BU352" s="41"/>
      <c r="BV352" s="6">
        <f>IF($D350&lt;=nHP,BV$82/H_T,0)</f>
        <v>0</v>
      </c>
      <c r="BW352" s="3"/>
      <c r="BX352" s="41"/>
      <c r="BY352" s="6">
        <f>IF($D350&lt;=nHP,BY$82/H_T,0)</f>
        <v>0</v>
      </c>
      <c r="BZ352" s="3"/>
      <c r="CA352" s="41"/>
      <c r="CB352" s="6">
        <f>IF($D350&lt;=nHP,CB$82/H_T,0)</f>
        <v>0</v>
      </c>
      <c r="CC352" s="3"/>
    </row>
    <row r="353" spans="1:81">
      <c r="A353" s="41" t="s">
        <v>223</v>
      </c>
      <c r="B353" s="6" t="str">
        <f>IF(D356="","",IF(ABS(H356)=Bemessung!$C$26,ABS(Daten!H351),IF(ABS(Daten!K356)=Bemessung!$C$26,ABS(Daten!K351),IF(ABS(Daten!N356)=Bemessung!$C$26,ABS(Daten!N351),IF(ABS(Daten!Q356)=Bemessung!$C$26,ABS(Daten!Q351),IF(ABS(Daten!T356)=Bemessung!$C$26,ABS(Daten!T351),IF(ABS(Daten!W356)=Bemessung!$C$26,ABS(Daten!W351),IF(ABS(Daten!Z356)=Bemessung!$C$26,ABS(Daten!Z351),IF(ABS(Daten!AC356)=Bemessung!$C$26,ABS(Daten!AC351),IF(ABS(Daten!AF356)=Bemessung!$C$26,ABS(Daten!AF351),IF(ABS(Daten!AI356)=Bemessung!$C$26,ABS(Daten!AI351),IF(ABS(Daten!AL356)=Bemessung!$C$26,ABS(Daten!AL351),IF(ABS(Daten!AO356)=Bemessung!$C$26,ABS(Daten!AO351),IF(ABS(Daten!AR356)=Bemessung!$C$26,ABS(Daten!AR351),IF(ABS(Daten!AU356)=Bemessung!$C$26,ABS(Daten!AU351),IF(ABS(Daten!AX356)=Bemessung!$C$26,ABS(Daten!AX351),IF(ABS(Daten!BA356)=Bemessung!$C$26,ABS(Daten!BA351),IF(ABS(Daten!BD356)=Bemessung!$C$26,ABS(Daten!BD351),IF(ABS(Daten!BG356)=Bemessung!$C$26,ABS(Daten!BG351),IF(ABS(Daten!BJ356)=Bemessung!$C$26,ABS(Daten!BJ351),IF(ABS(Daten!BM356)=Bemessung!$C$26,ABS(Daten!BM351),IF(ABS(Daten!BP356)=Bemessung!$C$26,ABS(Daten!BP351),IF(ABS(Daten!BS356)=Bemessung!$C$26,ABS(Daten!BS351),IF(ABS(Daten!BV356)=Bemessung!$C$26,ABS(Daten!BV351),IF(ABS(Daten!BY356)=Bemessung!$C$26,ABS(Daten!BY351),IF(ABS(Daten!CB356)=Bemessung!$C$26,ABS(Daten!CB351),""))))))))))))))))))))))))))</f>
        <v/>
      </c>
      <c r="C353" s="65" t="str">
        <f>IF(D356="","",IF(ABS(H356)=Bemessung!$C$26,1,IF(ABS(Daten!K356)=Bemessung!$C$26,2,IF(ABS(Daten!N356)=Bemessung!$C$26,3,IF(ABS(Daten!Q356)=Bemessung!$C$26,4,IF(ABS(Daten!T356)=Bemessung!$C$26,5,IF(ABS(Daten!W356)=Bemessung!$C$26,6,IF(ABS(Daten!Z356)=Bemessung!$C$26,7,IF(ABS(Daten!AC356)=Bemessung!$C$26,8,IF(ABS(Daten!AF356)=Bemessung!$C$26,9,IF(ABS(Daten!AI356)=Bemessung!$C$26,10,IF(ABS(Daten!AL356)=Bemessung!$C$26,11,IF(ABS(Daten!AO356)=Bemessung!$C$26,12,IF(ABS(Daten!AR356)=Bemessung!$C$26,13,IF(ABS(Daten!AU356)=Bemessung!$C$26,14,IF(ABS(Daten!AX356)=Bemessung!$C$26,15,IF(ABS(Daten!BA356)=Bemessung!$C$26,16,IF(ABS(Daten!BD356)=Bemessung!$C$26,17,IF(ABS(Daten!BG356)=Bemessung!$C$26,18,IF(ABS(Daten!BJ356)=Bemessung!$C$26,19,IF(ABS(Daten!BM356)=Bemessung!$C$26,20,IF(ABS(Daten!BP356)=Bemessung!$C$26,21,IF(ABS(Daten!BS356)=Bemessung!$C$26,22,IF(ABS(Daten!BV356)=Bemessung!$C$26,23,IF(ABS(Daten!BY356)=Bemessung!$C$26,24,IF(ABS(Daten!CB356)=Bemessung!$C$26,25,""))))))))))))))))))))))))))</f>
        <v/>
      </c>
      <c r="D353" s="3" t="s">
        <v>103</v>
      </c>
      <c r="E353" s="6">
        <f>E351-$AA$27</f>
        <v>0</v>
      </c>
      <c r="F353" s="55" t="s">
        <v>101</v>
      </c>
      <c r="G353" s="41">
        <v>0</v>
      </c>
      <c r="H353" s="6">
        <f>IF(H$82&gt;0,I353,G353)</f>
        <v>0</v>
      </c>
      <c r="I353" s="6">
        <f>IF(E351=0,0,IF(I$81=L_T,0,4*I$83/H$80))</f>
        <v>0</v>
      </c>
      <c r="J353" s="56">
        <f>IF($E351=0,0,IF(J$81=L_T,0,-(4*J$83/K$80+2*L$83/K$80)))</f>
        <v>0</v>
      </c>
      <c r="K353" s="6">
        <f>IF(K$82&gt;0,L353,J353)</f>
        <v>0</v>
      </c>
      <c r="L353" s="6">
        <f>IF($E351=0,0,IF(L$81=L_T,0,2*J$83/K$80+4*L$83/K$80))</f>
        <v>0</v>
      </c>
      <c r="M353" s="56">
        <f>IF($E351=0,0,IF(M$81=L_T,0,-(4*M$83/N$80+2*O$83/N$80)))</f>
        <v>0</v>
      </c>
      <c r="N353" s="6">
        <f>IF(N$82&gt;0,O353,M353)</f>
        <v>0</v>
      </c>
      <c r="O353" s="6">
        <f>IF($E351=0,0,IF(O$81=L_T,0,2*M$83/N$80+4*O$83/N$80))</f>
        <v>0</v>
      </c>
      <c r="P353" s="56">
        <f>IF($E351=0,0,IF(P$81=L_T,0,-(4*P$83/Q$80+2*R$83/Q$80)))</f>
        <v>0</v>
      </c>
      <c r="Q353" s="6">
        <f>IF(Q$82&gt;0,R353,P353)</f>
        <v>0</v>
      </c>
      <c r="R353" s="6">
        <f>IF($E351=0,0,IF(R$81=L_T,0,2*P$83/Q$80+4*R$83/Q$80))</f>
        <v>0</v>
      </c>
      <c r="S353" s="56">
        <f>IF($E351=0,0,IF(S$81=L_T,0,-(4*S$83/T$80+2*U$83/T$80)))</f>
        <v>0</v>
      </c>
      <c r="T353" s="6">
        <f>IF(T$82&gt;0,U353,S353)</f>
        <v>0</v>
      </c>
      <c r="U353" s="6">
        <f>IF($E351=0,0,IF(U$81=L_T,0,2*S$83/T$80+4*U$83/T$80))</f>
        <v>0</v>
      </c>
      <c r="V353" s="56">
        <f>IF($E351=0,0,IF(V$81=L_T,0,-(4*V$83/W$80+2*X$83/W$80)))</f>
        <v>0</v>
      </c>
      <c r="W353" s="6">
        <f>IF(W$82&gt;0,X353,V353)</f>
        <v>0</v>
      </c>
      <c r="X353" s="6">
        <f>IF($E351=0,0,IF(X$81=L_T,0,2*V$83/W$80+4*X$83/W$80))</f>
        <v>0</v>
      </c>
      <c r="Y353" s="56">
        <f>IF($E351=0,0,IF(Y$81=L_T,0,-(4*Y$83/Z$80+2*AA$83/Z$80)))</f>
        <v>0</v>
      </c>
      <c r="Z353" s="6">
        <f>IF(Z$82&gt;0,AA353,Y353)</f>
        <v>0</v>
      </c>
      <c r="AA353" s="6">
        <f>IF($E351=0,0,IF(AA$81=L_T,0,2*Y$83/Z$80+4*AA$83/Z$80))</f>
        <v>0</v>
      </c>
      <c r="AB353" s="56">
        <f>IF($E351=0,0,IF(AB$81=L_T,0,-(4*AB$83/AC$80+2*AD$83/AC$80)))</f>
        <v>0</v>
      </c>
      <c r="AC353" s="6">
        <f>IF(AC$82&gt;0,AD353,AB353)</f>
        <v>0</v>
      </c>
      <c r="AD353" s="6">
        <f>IF($E351=0,0,IF(AD$81=L_T,0,2*AB$83/AC$80+4*AD$83/AC$80))</f>
        <v>0</v>
      </c>
      <c r="AE353" s="56">
        <f>IF($E351=0,0,IF(AE$81=L_T,0,-(4*AE$83/AF$80+2*AG$83/AF$80)))</f>
        <v>0</v>
      </c>
      <c r="AF353" s="6">
        <f>IF(AF$82&gt;0,AG353,AE353)</f>
        <v>0</v>
      </c>
      <c r="AG353" s="6">
        <f>IF($E351=0,0,IF(AG$81=L_T,0,2*AE$83/AF$80+4*AG$83/AF$80))</f>
        <v>0</v>
      </c>
      <c r="AH353" s="56">
        <f>IF($E351=0,0,IF(AH$81=L_T,0,-(4*AH$83/AI$80+2*AJ$83/AI$80)))</f>
        <v>0</v>
      </c>
      <c r="AI353" s="6">
        <f>IF(AI$82&gt;0,AJ353,AH353)</f>
        <v>0</v>
      </c>
      <c r="AJ353" s="6">
        <f>IF($E351=0,0,IF(AJ$81=L_T,0,2*AH$83/AI$80+4*AJ$83/AI$80))</f>
        <v>0</v>
      </c>
      <c r="AK353" s="56">
        <f>IF($E351=0,0,IF(AK$81=L_T,0,-(4*AK$83/AL$80+2*AM$83/AL$80)))</f>
        <v>0</v>
      </c>
      <c r="AL353" s="6">
        <f>IF(AL$82&gt;0,AM353,AK353)</f>
        <v>0</v>
      </c>
      <c r="AM353" s="6">
        <f>IF($E351=0,0,IF(AM$81=L_T,0,2*AK$83/AL$80+4*AM$83/AL$80))</f>
        <v>0</v>
      </c>
      <c r="AN353" s="56">
        <f>IF($E351=0,0,IF(AN$81=L_T,0,-(4*AN$83/AO$80+2*AP$83/AO$80)))</f>
        <v>0</v>
      </c>
      <c r="AO353" s="6">
        <f>IF(AO$82&gt;0,AP353,AN353)</f>
        <v>0</v>
      </c>
      <c r="AP353" s="6">
        <f>IF($E351=0,0,IF(AP$81=L_T,0,2*AN$83/AO$80+4*AP$83/AO$80))</f>
        <v>0</v>
      </c>
      <c r="AQ353" s="56">
        <f>IF($E351=0,0,IF(AQ$81=L_T,0,-(4*AQ$83/AR$80+2*AS$83/AR$80)))</f>
        <v>0</v>
      </c>
      <c r="AR353" s="6">
        <f>IF(AR$82&gt;0,AS353,AQ353)</f>
        <v>0</v>
      </c>
      <c r="AS353" s="6">
        <f>IF($E351=0,0,IF(AS$81=L_T,0,2*AQ$83/AR$80+4*AS$83/AR$80))</f>
        <v>0</v>
      </c>
      <c r="AT353" s="56">
        <f>IF($E351=0,0,IF(AT$81=L_T,0,-(4*AT$83/AU$80+2*AV$83/AU$80)))</f>
        <v>0</v>
      </c>
      <c r="AU353" s="6">
        <f>IF(AU$82&gt;0,AV353,AT353)</f>
        <v>0</v>
      </c>
      <c r="AV353" s="6">
        <f>IF($E351=0,0,IF(AV$81=L_T,0,2*AT$83/AU$80+4*AV$83/AU$80))</f>
        <v>0</v>
      </c>
      <c r="AW353" s="56">
        <f>IF($E351=0,0,IF(AW$81=L_T,0,-(4*AW$83/AX$80+2*AY$83/AX$80)))</f>
        <v>0</v>
      </c>
      <c r="AX353" s="6">
        <f>IF(AX$82&gt;0,AY353,AW353)</f>
        <v>0</v>
      </c>
      <c r="AY353" s="6">
        <f>IF($E351=0,0,IF(AY$81=L_T,0,2*AW$83/AX$80+4*AY$83/AX$80))</f>
        <v>0</v>
      </c>
      <c r="AZ353" s="56">
        <f>IF($E351=0,0,IF(AZ$81=L_T,0,-(4*AZ$83/BA$80+2*BB$83/BA$80)))</f>
        <v>0</v>
      </c>
      <c r="BA353" s="6">
        <f>IF(BA$82&gt;0,BB353,AZ353)</f>
        <v>0</v>
      </c>
      <c r="BB353" s="6">
        <f>IF($E351=0,0,IF(BB$81=L_T,0,2*AZ$83/BA$80+4*BB$83/BA$80))</f>
        <v>0</v>
      </c>
      <c r="BC353" s="56">
        <f>IF($E351=0,0,IF(BC$81=L_T,0,-(4*BC$83/BD$80+2*BE$83/BD$80)))</f>
        <v>0</v>
      </c>
      <c r="BD353" s="6">
        <f>IF(BD$82&gt;0,BE353,BC353)</f>
        <v>0</v>
      </c>
      <c r="BE353" s="6">
        <f>IF($E351=0,0,IF(BE$81=L_T,0,2*BC$83/BD$80+4*BE$83/BD$80))</f>
        <v>0</v>
      </c>
      <c r="BF353" s="56">
        <f>IF($E351=0,0,IF(BF$81=L_T,0,-(4*BF$83/BG$80+2*BH$83/BG$80)))</f>
        <v>0</v>
      </c>
      <c r="BG353" s="6">
        <f>IF(BG$82&gt;0,BH353,BF353)</f>
        <v>0</v>
      </c>
      <c r="BH353" s="6">
        <f>IF($E351=0,0,IF(BH$81=L_T,0,2*BF$83/BG$80+4*BH$83/BG$80))</f>
        <v>0</v>
      </c>
      <c r="BI353" s="56">
        <f>IF($E351=0,0,IF(BI$81=L_T,0,-(4*BI$83/BJ$80+2*BK$83/BJ$80)))</f>
        <v>0</v>
      </c>
      <c r="BJ353" s="6">
        <f>IF(BJ$82&gt;0,BK353,BI353)</f>
        <v>0</v>
      </c>
      <c r="BK353" s="6">
        <f>IF($E351=0,0,IF(BK$81=L_T,0,2*BI$83/BJ$80+4*BK$83/BJ$80))</f>
        <v>0</v>
      </c>
      <c r="BL353" s="56">
        <f>IF($E351=0,0,IF(BL$81=L_T,0,-(4*BL$83/BM$80+2*BN$83/BM$80)))</f>
        <v>0</v>
      </c>
      <c r="BM353" s="6">
        <f>IF(BM$82&gt;0,BN353,BL353)</f>
        <v>0</v>
      </c>
      <c r="BN353" s="6">
        <f>IF($E351=0,0,IF(BN$81=L_T,0,2*BL$83/BM$80+4*BN$83/BM$80))</f>
        <v>0</v>
      </c>
      <c r="BO353" s="56">
        <f>IF($E351=0,0,IF(BO$81=L_T,0,-(4*BO$83/BP$80+2*BQ$83/BP$80)))</f>
        <v>0</v>
      </c>
      <c r="BP353" s="6">
        <f>IF(BP$82&gt;0,BQ353,BO353)</f>
        <v>0</v>
      </c>
      <c r="BQ353" s="6">
        <f>IF($E351=0,0,IF(BQ$81=L_T,0,2*BO$83/BP$80+4*BQ$83/BP$80))</f>
        <v>0</v>
      </c>
      <c r="BR353" s="56">
        <f>IF($E351=0,0,IF(BR$81=L_T,0,-(4*BR$83/BS$80+2*BT$83/BS$80)))</f>
        <v>0</v>
      </c>
      <c r="BS353" s="6">
        <f>IF(BS$82&gt;0,BT353,BR353)</f>
        <v>0</v>
      </c>
      <c r="BT353" s="6">
        <f>IF($E351=0,0,IF(BT$81=L_T,0,2*BR$83/BS$80+4*BT$83/BS$80))</f>
        <v>0</v>
      </c>
      <c r="BU353" s="56">
        <f>IF($E351=0,0,IF(BU$81=L_T,0,-(4*BU$83/BV$80+2*BW$83/BV$80)))</f>
        <v>0</v>
      </c>
      <c r="BV353" s="6">
        <f>IF(BV$82&gt;0,BW353,BU353)</f>
        <v>0</v>
      </c>
      <c r="BW353" s="6">
        <f>IF($E351=0,0,IF(BW$81=L_T,0,2*BU$83/BV$80+4*BW$83/BV$80))</f>
        <v>0</v>
      </c>
      <c r="BX353" s="56">
        <f>IF($E351=0,0,IF(BX$81=L_T,0,-(4*BX$83/BY$80+2*BZ$83/BY$80)))</f>
        <v>0</v>
      </c>
      <c r="BY353" s="6">
        <f>IF(BY$82&gt;0,BZ353,BX353)</f>
        <v>0</v>
      </c>
      <c r="BZ353" s="6">
        <f>IF($E351=0,0,IF(BZ$81=L_T,0,2*BX$83/BY$80+4*BZ$83/BY$80))</f>
        <v>0</v>
      </c>
      <c r="CA353" s="56">
        <f>IF($E351=0,0,IF(CA$81=L_T,0,-(4*CA$83/CB$80+2*CC$83/CB$80)))</f>
        <v>0</v>
      </c>
      <c r="CB353" s="6">
        <f>IF(CB$82&gt;0,CC353,CA353)</f>
        <v>0</v>
      </c>
      <c r="CC353" s="6">
        <f>IF($E351=0,0,IF(CC$81=L_T,0,2*CA$83/CB$80+4*CC$83/CB$80))</f>
        <v>0</v>
      </c>
    </row>
    <row r="354" spans="1:81">
      <c r="A354" s="41" t="s">
        <v>224</v>
      </c>
      <c r="B354" s="6" t="str">
        <f>IF(D356="","",IF(ABS(H356)=Bemessung!$C$26,ABS(Daten!H353),IF(ABS(Daten!K356)=Bemessung!$C$26,ABS(Daten!K353),IF(ABS(Daten!N356)=Bemessung!$C$26,ABS(Daten!N353),IF(ABS(Daten!Q356)=Bemessung!$C$26,ABS(Daten!Q353),IF(ABS(Daten!T356)=Bemessung!$C$26,ABS(Daten!T353),IF(ABS(Daten!W356)=Bemessung!$C$26,ABS(Daten!W353),IF(ABS(Daten!Z356)=Bemessung!$C$26,ABS(Daten!Z353),IF(ABS(Daten!AC356)=Bemessung!$C$26,ABS(Daten!AC353),IF(ABS(Daten!AF356)=Bemessung!$C$26,ABS(Daten!AF353),IF(ABS(Daten!AI356)=Bemessung!$C$26,ABS(Daten!AI353),IF(ABS(Daten!AL356)=Bemessung!$C$26,ABS(Daten!AL353),IF(ABS(Daten!AO356)=Bemessung!$C$26,ABS(Daten!AO353),IF(ABS(Daten!AR356)=Bemessung!$C$26,ABS(Daten!AR353),IF(ABS(Daten!AU356)=Bemessung!$C$26,ABS(Daten!AU353),IF(ABS(Daten!AX356)=Bemessung!$C$26,ABS(Daten!AX353),IF(ABS(Daten!BA356)=Bemessung!$C$26,ABS(Daten!BA353),IF(ABS(Daten!BD356)=Bemessung!$C$26,ABS(Daten!BD353),IF(ABS(Daten!BG356)=Bemessung!$C$26,ABS(Daten!BG353),IF(ABS(Daten!BJ356)=Bemessung!$C$26,ABS(Daten!BJ353),IF(ABS(Daten!BM356)=Bemessung!$C$26,ABS(Daten!BM353),IF(ABS(Daten!BP356)=Bemessung!$C$26,ABS(Daten!BP353),IF(ABS(Daten!BS356)=Bemessung!$C$26,ABS(Daten!BS353),IF(ABS(Daten!BV356)=Bemessung!$C$26,ABS(Daten!BV353),IF(ABS(Daten!BY356)=Bemessung!$C$26,ABS(Daten!BY353),IF(ABS(Daten!CB356)=Bemessung!$C$26,ABS(Daten!CB353),""))))))))))))))))))))))))))</f>
        <v/>
      </c>
      <c r="C354" s="28"/>
      <c r="D354" s="3"/>
      <c r="E354" s="6"/>
      <c r="F354" s="55" t="s">
        <v>180</v>
      </c>
      <c r="G354" s="41"/>
      <c r="H354" s="6">
        <f>IF(Bh="nein",ABS(H350),ABS(I350))</f>
        <v>0</v>
      </c>
      <c r="I354" s="6"/>
      <c r="J354" s="56"/>
      <c r="K354" s="6">
        <f>IF(Bh="nein",ABS(K350),ABS(L350))</f>
        <v>0</v>
      </c>
      <c r="L354" s="6"/>
      <c r="M354" s="56"/>
      <c r="N354" s="6">
        <f>IF(Bh="nein",ABS(N350),ABS(O350))</f>
        <v>0</v>
      </c>
      <c r="O354" s="6"/>
      <c r="P354" s="56"/>
      <c r="Q354" s="6">
        <f>IF(Bh="nein",ABS(Q350),ABS(R350))</f>
        <v>0</v>
      </c>
      <c r="R354" s="6"/>
      <c r="S354" s="56"/>
      <c r="T354" s="6">
        <f>IF(Bh="nein",ABS(T350),ABS(U350))</f>
        <v>0</v>
      </c>
      <c r="U354" s="6"/>
      <c r="V354" s="56"/>
      <c r="W354" s="6">
        <f>IF(Bh="nein",ABS(W350),ABS(X350))</f>
        <v>0</v>
      </c>
      <c r="X354" s="6"/>
      <c r="Y354" s="56"/>
      <c r="Z354" s="6">
        <f>IF(Bh="nein",ABS(Z350),ABS(AA350))</f>
        <v>0</v>
      </c>
      <c r="AA354" s="6"/>
      <c r="AB354" s="56"/>
      <c r="AC354" s="6">
        <f>IF(Bh="nein",ABS(AC350),ABS(AD350))</f>
        <v>0</v>
      </c>
      <c r="AD354" s="6"/>
      <c r="AE354" s="56"/>
      <c r="AF354" s="6">
        <f>IF(Bh="nein",ABS(AF350),ABS(AG350))</f>
        <v>0</v>
      </c>
      <c r="AG354" s="6"/>
      <c r="AH354" s="56"/>
      <c r="AI354" s="6">
        <f>IF(Bh="nein",ABS(AI350),ABS(AJ350))</f>
        <v>0</v>
      </c>
      <c r="AJ354" s="6"/>
      <c r="AK354" s="56"/>
      <c r="AL354" s="6">
        <f>IF(Bh="nein",ABS(AL350),ABS(AM350))</f>
        <v>0</v>
      </c>
      <c r="AM354" s="6"/>
      <c r="AN354" s="56"/>
      <c r="AO354" s="6">
        <f>IF(Bh="nein",ABS(AO350),ABS(AP350))</f>
        <v>0</v>
      </c>
      <c r="AP354" s="6"/>
      <c r="AQ354" s="56"/>
      <c r="AR354" s="6">
        <f>IF(Bh="nein",ABS(AR350),ABS(AS350))</f>
        <v>0</v>
      </c>
      <c r="AS354" s="6"/>
      <c r="AT354" s="56"/>
      <c r="AU354" s="6">
        <f>IF(Bh="nein",ABS(AU350),ABS(AV350))</f>
        <v>0</v>
      </c>
      <c r="AV354" s="6"/>
      <c r="AW354" s="56"/>
      <c r="AX354" s="6">
        <f>IF(Bh="nein",ABS(AX350),ABS(AY350))</f>
        <v>0</v>
      </c>
      <c r="AY354" s="6"/>
      <c r="AZ354" s="56"/>
      <c r="BA354" s="6">
        <f>IF(Bh="nein",ABS(BA350),ABS(BB350))</f>
        <v>0</v>
      </c>
      <c r="BB354" s="6"/>
      <c r="BC354" s="56"/>
      <c r="BD354" s="6">
        <f>IF(Bh="nein",ABS(BD350),ABS(BE350))</f>
        <v>0</v>
      </c>
      <c r="BE354" s="6"/>
      <c r="BF354" s="56"/>
      <c r="BG354" s="6">
        <f>IF(Bh="nein",ABS(BG350),ABS(BH350))</f>
        <v>0</v>
      </c>
      <c r="BH354" s="6"/>
      <c r="BI354" s="56"/>
      <c r="BJ354" s="6">
        <f>IF(Bh="nein",ABS(BJ350),ABS(BK350))</f>
        <v>0</v>
      </c>
      <c r="BK354" s="6"/>
      <c r="BL354" s="56"/>
      <c r="BM354" s="6">
        <f>IF(Bh="nein",ABS(BM350),ABS(BN350))</f>
        <v>0</v>
      </c>
      <c r="BN354" s="6"/>
      <c r="BO354" s="56"/>
      <c r="BP354" s="6">
        <f>IF(Bh="nein",ABS(BP350),ABS(BQ350))</f>
        <v>0</v>
      </c>
      <c r="BQ354" s="6"/>
      <c r="BR354" s="56"/>
      <c r="BS354" s="6">
        <f>IF(Bh="nein",ABS(BS350),ABS(BT350))</f>
        <v>0</v>
      </c>
      <c r="BT354" s="6"/>
      <c r="BU354" s="56"/>
      <c r="BV354" s="6">
        <f>IF(Bh="nein",ABS(BV350),ABS(BW350))</f>
        <v>0</v>
      </c>
      <c r="BW354" s="6"/>
      <c r="BX354" s="56"/>
      <c r="BY354" s="6">
        <f>IF(Bh="nein",ABS(BY350),ABS(BZ350))</f>
        <v>0</v>
      </c>
      <c r="BZ354" s="6"/>
      <c r="CA354" s="56"/>
      <c r="CB354" s="6">
        <f>IF(Bh="nein",ABS(CB350),ABS(CC350))</f>
        <v>0</v>
      </c>
      <c r="CC354" s="6"/>
    </row>
    <row r="355" spans="1:81">
      <c r="A355" s="41" t="s">
        <v>225</v>
      </c>
      <c r="B355" s="6" t="str">
        <f>IF(D356="","",IF(ABS(H356)=Bemessung!$C$26,ABS(Daten!H352),IF(ABS(Daten!K356)=Bemessung!$C$26,ABS(Daten!K352),IF(ABS(Daten!N356)=Bemessung!$C$26,ABS(Daten!N352),IF(ABS(Daten!Q356)=Bemessung!$C$26,ABS(Daten!Q352),IF(ABS(Daten!T356)=Bemessung!$C$26,ABS(Daten!T352),IF(ABS(Daten!W356)=Bemessung!$C$26,ABS(Daten!W352),IF(ABS(Daten!Z356)=Bemessung!$C$26,ABS(Daten!Z352),IF(ABS(Daten!AC356)=Bemessung!$C$26,ABS(Daten!AC352),IF(ABS(Daten!AF356)=Bemessung!$C$26,ABS(Daten!AF352),IF(ABS(Daten!AI356)=Bemessung!$C$26,ABS(Daten!AI352),IF(ABS(Daten!AL356)=Bemessung!$C$26,ABS(Daten!AL352),IF(ABS(Daten!AO356)=Bemessung!$C$26,ABS(Daten!AO352),IF(ABS(Daten!AR356)=Bemessung!$C$26,ABS(Daten!AR352),IF(ABS(Daten!AU356)=Bemessung!$C$26,ABS(Daten!AU352),IF(ABS(Daten!AX356)=Bemessung!$C$26,ABS(Daten!AX352),IF(ABS(Daten!BA356)=Bemessung!$C$26,ABS(Daten!BA352),IF(ABS(Daten!BD356)=Bemessung!$C$26,ABS(Daten!BD352),IF(ABS(Daten!BG356)=Bemessung!$C$26,ABS(Daten!BG352),IF(ABS(Daten!BJ356)=Bemessung!$C$26,ABS(Daten!BJ352),IF(ABS(Daten!BM356)=Bemessung!$C$26,ABS(Daten!BM352),IF(ABS(Daten!BP356)=Bemessung!$C$26,ABS(Daten!BP352),IF(ABS(Daten!BS356)=Bemessung!$C$26,ABS(Daten!BS352),IF(ABS(Daten!BV356)=Bemessung!$C$26,ABS(Daten!BV352),IF(ABS(Daten!BY356)=Bemessung!$C$26,ABS(Daten!BY352),IF(ABS(Daten!CB356)=Bemessung!$C$26,ABS(Daten!CB352),""))))))))))))))))))))))))))</f>
        <v/>
      </c>
      <c r="C355" s="28"/>
      <c r="D355" s="3"/>
      <c r="E355" s="6"/>
      <c r="F355" s="57" t="s">
        <v>181</v>
      </c>
      <c r="G355" s="34"/>
      <c r="H355" s="19">
        <f>IF($D350&lt;=nHP,H$82/H_T,0)</f>
        <v>0</v>
      </c>
      <c r="I355" s="26"/>
      <c r="J355" s="34"/>
      <c r="K355" s="19">
        <f>IF($D350=nHP,K$82/H_T,0)</f>
        <v>0</v>
      </c>
      <c r="L355" s="26"/>
      <c r="M355" s="34"/>
      <c r="N355" s="19">
        <f>IF($D350=nHP,N$82/H_T,0)</f>
        <v>0</v>
      </c>
      <c r="O355" s="26"/>
      <c r="P355" s="34"/>
      <c r="Q355" s="19">
        <f>IF($D350=nHP,Q$82/H_T,0)</f>
        <v>0</v>
      </c>
      <c r="R355" s="26"/>
      <c r="S355" s="34"/>
      <c r="T355" s="19">
        <f>IF($D350=nHP,T$82/H_T,0)</f>
        <v>0</v>
      </c>
      <c r="U355" s="26"/>
      <c r="V355" s="34"/>
      <c r="W355" s="19">
        <f>IF($D350=nHP,W$82/H_T,0)</f>
        <v>0</v>
      </c>
      <c r="X355" s="26"/>
      <c r="Y355" s="34"/>
      <c r="Z355" s="19">
        <f>IF($D350=nHP,Z$82/H_T,0)</f>
        <v>0</v>
      </c>
      <c r="AA355" s="26"/>
      <c r="AB355" s="34"/>
      <c r="AC355" s="19">
        <f>IF($D350=nHP,AC$82/H_T,0)</f>
        <v>0</v>
      </c>
      <c r="AD355" s="26"/>
      <c r="AE355" s="34"/>
      <c r="AF355" s="19">
        <f>IF($D350=nHP,AF$82/H_T,0)</f>
        <v>0</v>
      </c>
      <c r="AG355" s="26"/>
      <c r="AH355" s="34"/>
      <c r="AI355" s="19">
        <f>IF($D350=nHP,AI$82/H_T,0)</f>
        <v>0</v>
      </c>
      <c r="AJ355" s="26"/>
      <c r="AK355" s="34"/>
      <c r="AL355" s="19">
        <f>IF($D350=nHP,AL$82/H_T,0)</f>
        <v>0</v>
      </c>
      <c r="AM355" s="26"/>
      <c r="AN355" s="34"/>
      <c r="AO355" s="19">
        <f>IF($D350=nHP,AO$82/H_T,0)</f>
        <v>0</v>
      </c>
      <c r="AP355" s="26"/>
      <c r="AQ355" s="34"/>
      <c r="AR355" s="19">
        <f>IF($D350=nHP,AR$82/H_T,0)</f>
        <v>0</v>
      </c>
      <c r="AS355" s="26"/>
      <c r="AT355" s="34"/>
      <c r="AU355" s="19">
        <f>IF($D350=nHP,AU$82/H_T,0)</f>
        <v>0</v>
      </c>
      <c r="AV355" s="26"/>
      <c r="AW355" s="34"/>
      <c r="AX355" s="19">
        <f>IF($D350=nHP,AX$82/H_T,0)</f>
        <v>0</v>
      </c>
      <c r="AY355" s="26"/>
      <c r="AZ355" s="34"/>
      <c r="BA355" s="19">
        <f>IF($D350=nHP,BA$82/H_T,0)</f>
        <v>0</v>
      </c>
      <c r="BB355" s="26"/>
      <c r="BC355" s="34"/>
      <c r="BD355" s="19">
        <f>IF($D350=nHP,BD$82/H_T,0)</f>
        <v>0</v>
      </c>
      <c r="BE355" s="26"/>
      <c r="BF355" s="34"/>
      <c r="BG355" s="19">
        <f>IF($D350=nHP,BG$82/H_T,0)</f>
        <v>0</v>
      </c>
      <c r="BH355" s="26"/>
      <c r="BI355" s="34"/>
      <c r="BJ355" s="19">
        <f>IF($D350=nHP,BJ$82/H_T,0)</f>
        <v>0</v>
      </c>
      <c r="BK355" s="26"/>
      <c r="BL355" s="34"/>
      <c r="BM355" s="19">
        <f>IF($D350=nHP,BM$82/H_T,0)</f>
        <v>0</v>
      </c>
      <c r="BN355" s="26"/>
      <c r="BO355" s="34"/>
      <c r="BP355" s="19">
        <f>IF($D350=nHP,BP$82/H_T,0)</f>
        <v>0</v>
      </c>
      <c r="BQ355" s="26"/>
      <c r="BR355" s="34"/>
      <c r="BS355" s="19">
        <f>IF($D350=nHP,BS$82/H_T,0)</f>
        <v>0</v>
      </c>
      <c r="BT355" s="26"/>
      <c r="BU355" s="34"/>
      <c r="BV355" s="19">
        <f>IF($D350=nHP,BV$82/H_T,0)</f>
        <v>0</v>
      </c>
      <c r="BW355" s="26"/>
      <c r="BX355" s="34"/>
      <c r="BY355" s="19">
        <f>IF($D350=nHP,BY$82/H_T,0)</f>
        <v>0</v>
      </c>
      <c r="BZ355" s="26"/>
      <c r="CA355" s="34"/>
      <c r="CB355" s="19">
        <f>IF($D350=nHP,CB$82/H_T,0)</f>
        <v>0</v>
      </c>
      <c r="CC355" s="26"/>
    </row>
    <row r="356" spans="1:81">
      <c r="A356" s="41"/>
      <c r="C356" s="28"/>
      <c r="D356" s="58" t="str">
        <f>IF(OR(ABS(H356)=Bemessung!$C$26,ABS(K356)=Bemessung!$C$26,ABS(N356)=Bemessung!$C$26,ABS(Daten!Q356)=Bemessung!$C$26,ABS(Daten!T356)=Bemessung!$C$26,ABS(Daten!W356)=Bemessung!$C$26,ABS(Daten!Z356)=Bemessung!$C$26,ABS(Daten!AC356)=Bemessung!$C$26,ABS(Daten!AF356)=Bemessung!$C$26,ABS(Daten!AI356)=Bemessung!$C$26,ABS(Daten!AL356)=Bemessung!$C$26,ABS(Daten!AO356)=Bemessung!$C$26,ABS(Daten!AR356)=Bemessung!$C$26,ABS(Daten!AU356)=Bemessung!$C$26,ABS(Daten!AX356)=Bemessung!$C$26,ABS(Daten!BA356)=Bemessung!$C$26,ABS(Daten!BD356)=Bemessung!$C$26,ABS(Daten!BG356)=Bemessung!$C$26,ABS(Daten!BJ356)=Bemessung!$C$26,ABS(Daten!BM356)=Bemessung!$C$26,ABS(Daten!BP356)=Bemessung!$C$26,ABS(Daten!BS356)=Bemessung!$C$26,ABS(Daten!BV356)=Bemessung!$C$26,ABS(Daten!BY356)=Bemessung!$C$26,ABS(Daten!CB356)=Bemessung!$C$26),D350,"")</f>
        <v/>
      </c>
      <c r="E356" s="6"/>
      <c r="F356" s="57" t="s">
        <v>182</v>
      </c>
      <c r="G356" s="34"/>
      <c r="H356" s="19">
        <f>IF(H$82&gt;0,SQRT((H351+I353)^2+H352^2),-SQRT((H351+G353)^2+H352^2))</f>
        <v>0</v>
      </c>
      <c r="I356" s="26"/>
      <c r="J356" s="34"/>
      <c r="K356" s="19">
        <f>IF(K$82&gt;0,SQRT((K351+L353)^2+K352^2),-SQRT((K351+J353)^2+K352^2))</f>
        <v>0</v>
      </c>
      <c r="L356" s="26"/>
      <c r="M356" s="34"/>
      <c r="N356" s="19">
        <f>IF(N$82&gt;0,SQRT((N351+O353)^2+N352^2),-SQRT((N351+M353)^2+N352^2))</f>
        <v>0</v>
      </c>
      <c r="O356" s="26"/>
      <c r="P356" s="34"/>
      <c r="Q356" s="19">
        <f>IF(Q$82&gt;0,SQRT((Q351+R353)^2+Q352^2),-SQRT((Q351+P353)^2+Q352^2))</f>
        <v>0</v>
      </c>
      <c r="R356" s="26"/>
      <c r="S356" s="34"/>
      <c r="T356" s="19">
        <f>IF(T$82&gt;0,SQRT((T351+U353)^2+T352^2),-SQRT((T351+S353)^2+T352^2))</f>
        <v>0</v>
      </c>
      <c r="U356" s="26"/>
      <c r="V356" s="34"/>
      <c r="W356" s="19">
        <f>IF(W$82&gt;0,SQRT((W351+X353)^2+W352^2),-SQRT((W351+V353)^2+W352^2))</f>
        <v>0</v>
      </c>
      <c r="X356" s="26"/>
      <c r="Y356" s="34"/>
      <c r="Z356" s="19">
        <f>IF(Z$82&gt;0,SQRT((Z351+AA353)^2+Z352^2),-SQRT((Z351+Y353)^2+Z352^2))</f>
        <v>0</v>
      </c>
      <c r="AA356" s="26"/>
      <c r="AB356" s="34"/>
      <c r="AC356" s="19">
        <f>IF(AC$82&gt;0,SQRT((AC351+AD353)^2+AC352^2),-SQRT((AC351+AB353)^2+AC352^2))</f>
        <v>0</v>
      </c>
      <c r="AD356" s="26"/>
      <c r="AE356" s="34"/>
      <c r="AF356" s="19">
        <f>IF(AF$82&gt;0,SQRT((AF351+AG353)^2+AF352^2),-SQRT((AF351+AE353)^2+AF352^2))</f>
        <v>0</v>
      </c>
      <c r="AG356" s="26"/>
      <c r="AH356" s="34"/>
      <c r="AI356" s="19">
        <f>IF(AI$82&gt;0,SQRT((AI351+AJ353)^2+AI352^2),-SQRT((AI351+AH353)^2+AI352^2))</f>
        <v>0</v>
      </c>
      <c r="AJ356" s="26"/>
      <c r="AK356" s="34"/>
      <c r="AL356" s="19">
        <f>IF(AL$82&gt;0,SQRT((AL351+AM353)^2+AL352^2),-SQRT((AL351+AK353)^2+AL352^2))</f>
        <v>0</v>
      </c>
      <c r="AM356" s="26"/>
      <c r="AN356" s="34"/>
      <c r="AO356" s="19">
        <f>IF(AO$82&gt;0,SQRT((AO351+AP353)^2+AO352^2),-SQRT((AO351+AN353)^2+AO352^2))</f>
        <v>0</v>
      </c>
      <c r="AP356" s="26"/>
      <c r="AQ356" s="34"/>
      <c r="AR356" s="19">
        <f>IF(AR$82&gt;0,SQRT((AR351+AS353)^2+AR352^2),-SQRT((AR351+AQ353)^2+AR352^2))</f>
        <v>0</v>
      </c>
      <c r="AS356" s="26"/>
      <c r="AT356" s="34"/>
      <c r="AU356" s="19">
        <f>IF(AU$82&gt;0,SQRT((AU351+AV353)^2+AU352^2),-SQRT((AU351+AT353)^2+AU352^2))</f>
        <v>0</v>
      </c>
      <c r="AV356" s="26"/>
      <c r="AW356" s="34"/>
      <c r="AX356" s="19">
        <f>IF(AX$82&gt;0,SQRT((AX351+AY353)^2+AX352^2),-SQRT((AX351+AW353)^2+AX352^2))</f>
        <v>0</v>
      </c>
      <c r="AY356" s="26"/>
      <c r="AZ356" s="34"/>
      <c r="BA356" s="19">
        <f>IF(BA$82&gt;0,SQRT((BA351+BB353)^2+BA352^2),-SQRT((BA351+AZ353)^2+BA352^2))</f>
        <v>0</v>
      </c>
      <c r="BB356" s="26"/>
      <c r="BC356" s="34"/>
      <c r="BD356" s="19">
        <f>IF(BD$82&gt;0,SQRT((BD351+BE353)^2+BD352^2),-SQRT((BD351+BC353)^2+BD352^2))</f>
        <v>0</v>
      </c>
      <c r="BE356" s="26"/>
      <c r="BF356" s="34"/>
      <c r="BG356" s="19">
        <f>IF(BG$82&gt;0,SQRT((BG351+BH353)^2+BG352^2),-SQRT((BG351+BF353)^2+BG352^2))</f>
        <v>0</v>
      </c>
      <c r="BH356" s="26"/>
      <c r="BI356" s="34"/>
      <c r="BJ356" s="19">
        <f>IF(BJ$82&gt;0,SQRT((BJ351+BK353)^2+BJ352^2),-SQRT((BJ351+BI353)^2+BJ352^2))</f>
        <v>0</v>
      </c>
      <c r="BK356" s="26"/>
      <c r="BL356" s="34"/>
      <c r="BM356" s="19">
        <f>IF(BM$82&gt;0,SQRT((BM351+BN353)^2+BM352^2),-SQRT((BM351+BL353)^2+BM352^2))</f>
        <v>0</v>
      </c>
      <c r="BN356" s="26"/>
      <c r="BO356" s="34"/>
      <c r="BP356" s="19">
        <f>IF(BP$82&gt;0,SQRT((BP351+BQ353)^2+BP352^2),-SQRT((BP351+BO353)^2+BP352^2))</f>
        <v>0</v>
      </c>
      <c r="BQ356" s="26"/>
      <c r="BR356" s="34"/>
      <c r="BS356" s="19">
        <f>IF(BS$82&gt;0,SQRT((BS351+BT353)^2+BS352^2),-SQRT((BS351+BR353)^2+BS352^2))</f>
        <v>0</v>
      </c>
      <c r="BT356" s="26"/>
      <c r="BU356" s="34"/>
      <c r="BV356" s="19">
        <f>IF(BV$82&gt;0,SQRT((BV351+BW353)^2+BV352^2),-SQRT((BV351+BU353)^2+BV352^2))</f>
        <v>0</v>
      </c>
      <c r="BW356" s="26"/>
      <c r="BX356" s="34"/>
      <c r="BY356" s="19">
        <f>IF(BY$82&gt;0,SQRT((BY351+BZ353)^2+BY352^2),-SQRT((BY351+BX353)^2+BY352^2))</f>
        <v>0</v>
      </c>
      <c r="BZ356" s="26"/>
      <c r="CA356" s="34"/>
      <c r="CB356" s="19">
        <f>IF(CB$82&gt;0,SQRT((CB351+CC353)^2+CB352^2),-SQRT((CB351+CA353)^2+CB352^2))</f>
        <v>0</v>
      </c>
      <c r="CC356" s="26"/>
    </row>
    <row r="357" spans="1:81">
      <c r="A357" s="41" t="s">
        <v>226</v>
      </c>
      <c r="B357" s="6" t="str">
        <f>IF(D357="","",IF(ABS(H357)=Bemessung!$C$26,ABS(Daten!H354),IF(ABS(Daten!K357)=Bemessung!$C$26,ABS(Daten!K354),IF(ABS(Daten!N357)=Bemessung!$C$26,ABS(Daten!N354),IF(ABS(Daten!Q357)=Bemessung!$C$26,ABS(Daten!Q354),IF(ABS(Daten!T357)=Bemessung!$C$26,ABS(Daten!T354),IF(ABS(Daten!W357)=Bemessung!$C$26,ABS(Daten!W354),IF(ABS(Daten!Z357)=Bemessung!$C$26,ABS(Daten!Z354),IF(ABS(Daten!AC357)=Bemessung!$C$26,ABS(Daten!AC354),IF(ABS(Daten!AF357)=Bemessung!$C$26,ABS(Daten!AF354),IF(ABS(Daten!AI357)=Bemessung!$C$26,ABS(Daten!AI354),IF(ABS(Daten!AL357)=Bemessung!$C$26,ABS(Daten!AL354),IF(ABS(Daten!AO357)=Bemessung!$C$26,ABS(Daten!AO354),IF(ABS(Daten!AR357)=Bemessung!$C$26,ABS(Daten!AR354),IF(ABS(Daten!AU357)=Bemessung!$C$26,ABS(Daten!AU354),IF(ABS(Daten!AX357)=Bemessung!$C$26,ABS(Daten!AX354),IF(ABS(Daten!BA357)=Bemessung!$C$26,ABS(Daten!BA354),IF(ABS(Daten!BD357)=Bemessung!$C$26,ABS(Daten!BD354),IF(ABS(Daten!BG357)=Bemessung!$C$26,ABS(Daten!BG354),IF(ABS(Daten!BJ357)=Bemessung!$C$26,ABS(Daten!BJ354),IF(ABS(Daten!BM357)=Bemessung!$C$26,ABS(Daten!BM354),IF(ABS(Daten!BP357)=Bemessung!$C$26,ABS(Daten!BP354),IF(ABS(Daten!BS357)=Bemessung!$C$26,ABS(Daten!BS354),IF(ABS(Daten!BV357)=Bemessung!$C$26,ABS(Daten!BV354),IF(ABS(Daten!BY357)=Bemessung!$C$26,ABS(Daten!BY354),IF(ABS(Daten!CB357)=Bemessung!$C$26,ABS(Daten!CB354),""))))))))))))))))))))))))))</f>
        <v/>
      </c>
      <c r="C357" s="65" t="str">
        <f>IF(D357="","",IF(ABS(H357)=Bemessung!$C$26,1,IF(ABS(Daten!K357)=Bemessung!$C$26,2,IF(ABS(Daten!N357)=Bemessung!$C$26,3,IF(ABS(Daten!Q357)=Bemessung!$C$26,4,IF(ABS(Daten!T357)=Bemessung!$C$26,5,IF(ABS(Daten!W357)=Bemessung!$C$26,6,IF(ABS(Daten!Z357)=Bemessung!$C$26,7,IF(ABS(Daten!AC357)=Bemessung!$C$26,8,IF(ABS(Daten!AF357)=Bemessung!$C$26,9,IF(ABS(Daten!AI357)=Bemessung!$C$26,10,IF(ABS(Daten!AL357)=Bemessung!$C$26,11,IF(ABS(Daten!AO357)=Bemessung!$C$26,12,IF(ABS(Daten!AR357)=Bemessung!$C$26,13,IF(ABS(Daten!AU357)=Bemessung!$C$26,14,IF(ABS(Daten!AX357)=Bemessung!$C$26,15,IF(ABS(Daten!BA357)=Bemessung!$C$26,16,IF(ABS(Daten!BD357)=Bemessung!$C$26,17,IF(ABS(Daten!BG357)=Bemessung!$C$26,18,IF(ABS(Daten!BJ357)=Bemessung!$C$26,19,IF(ABS(Daten!BM357)=Bemessung!$C$26,20,IF(ABS(Daten!BP357)=Bemessung!$C$26,21,IF(ABS(Daten!BS357)=Bemessung!$C$26,22,IF(ABS(Daten!BV357)=Bemessung!$C$26,23,IF(ABS(Daten!BY357)=Bemessung!$C$26,24,IF(ABS(Daten!CB357)=Bemessung!$C$26,25,""))))))))))))))))))))))))))</f>
        <v/>
      </c>
      <c r="D357" s="58" t="str">
        <f>IF(OR(ABS(H357)=Bemessung!$C$26,ABS(K357)=Bemessung!$C$26,ABS(N357)=Bemessung!$C$26,ABS(Daten!Q357)=Bemessung!$C$26,ABS(Daten!T357)=Bemessung!$C$26,ABS(Daten!W357)=Bemessung!$C$26,ABS(Daten!Z357)=Bemessung!$C$26,ABS(Daten!AC357)=Bemessung!$C$26,ABS(Daten!AF357)=Bemessung!$C$26,ABS(Daten!AI357)=Bemessung!$C$26,ABS(Daten!AL357)=Bemessung!$C$26,ABS(Daten!AO357)=Bemessung!$C$26,ABS(Daten!AR357)=Bemessung!$C$26,ABS(Daten!AU357)=Bemessung!$C$26,ABS(Daten!AX357)=Bemessung!$C$26,ABS(Daten!BA357)=Bemessung!$C$26,ABS(Daten!BD357)=Bemessung!$C$26,ABS(Daten!BG357)=Bemessung!$C$26,ABS(Daten!BJ357)=Bemessung!$C$26,ABS(Daten!BM357)=Bemessung!$C$26,ABS(Daten!BP357)=Bemessung!$C$26,ABS(Daten!BS357)=Bemessung!$C$26,ABS(Daten!BV357)=Bemessung!$C$26,ABS(Daten!BY357)=Bemessung!$C$26,ABS(Daten!CB357)=Bemessung!$C$26),D350,"")</f>
        <v/>
      </c>
      <c r="E357" s="6"/>
      <c r="F357" s="57" t="s">
        <v>183</v>
      </c>
      <c r="G357" s="34"/>
      <c r="H357" s="19">
        <f>IF(H$82&gt;0,SQRT((H354+I353)^2+H355^2),-SQRT((H354+G353)^2+H355^2))</f>
        <v>0</v>
      </c>
      <c r="I357" s="26"/>
      <c r="J357" s="34"/>
      <c r="K357" s="19">
        <f>IF(K$82&gt;0,SQRT((K354+L353)^2+K355^2),-SQRT((K354+J353)^2+K355^2))</f>
        <v>0</v>
      </c>
      <c r="L357" s="26"/>
      <c r="M357" s="34"/>
      <c r="N357" s="19">
        <f>IF(N$82&gt;0,SQRT((N354+O353)^2+N355^2),-SQRT((N354+M353)^2+N355^2))</f>
        <v>0</v>
      </c>
      <c r="O357" s="26"/>
      <c r="P357" s="34"/>
      <c r="Q357" s="19">
        <f>IF(Q$82&gt;0,SQRT((Q354+R353)^2+Q355^2),-SQRT((Q354+P353)^2+Q355^2))</f>
        <v>0</v>
      </c>
      <c r="R357" s="26"/>
      <c r="S357" s="34"/>
      <c r="T357" s="19">
        <f>IF(T$82&gt;0,SQRT((T354+U353)^2+T355^2),-SQRT((T354+S353)^2+T355^2))</f>
        <v>0</v>
      </c>
      <c r="U357" s="26"/>
      <c r="V357" s="34"/>
      <c r="W357" s="19">
        <f>IF(W$82&gt;0,SQRT((W354+X353)^2+W355^2),-SQRT((W354+V353)^2+W355^2))</f>
        <v>0</v>
      </c>
      <c r="X357" s="26"/>
      <c r="Y357" s="34"/>
      <c r="Z357" s="19">
        <f>IF(Z$82&gt;0,SQRT((Z354+AA353)^2+Z355^2),-SQRT((Z354+Y353)^2+Z355^2))</f>
        <v>0</v>
      </c>
      <c r="AA357" s="26"/>
      <c r="AB357" s="34"/>
      <c r="AC357" s="19">
        <f>IF(AC$82&gt;0,SQRT((AC354+AD353)^2+AC355^2),-SQRT((AC354+AB353)^2+AC355^2))</f>
        <v>0</v>
      </c>
      <c r="AD357" s="26"/>
      <c r="AE357" s="34"/>
      <c r="AF357" s="19">
        <f>IF(AF$82&gt;0,SQRT((AF354+AG353)^2+AF355^2),-SQRT((AF354+AE353)^2+AF355^2))</f>
        <v>0</v>
      </c>
      <c r="AG357" s="26"/>
      <c r="AH357" s="34"/>
      <c r="AI357" s="19">
        <f>IF(AI$82&gt;0,SQRT((AI354+AJ353)^2+AI355^2),-SQRT((AI354+AH353)^2+AI355^2))</f>
        <v>0</v>
      </c>
      <c r="AJ357" s="26"/>
      <c r="AK357" s="34"/>
      <c r="AL357" s="19">
        <f>IF(AL$82&gt;0,SQRT((AL354+AM353)^2+AL355^2),-SQRT((AL354+AK353)^2+AL355^2))</f>
        <v>0</v>
      </c>
      <c r="AM357" s="26"/>
      <c r="AN357" s="34"/>
      <c r="AO357" s="19">
        <f>IF(AO$82&gt;0,SQRT((AO354+AP353)^2+AO355^2),-SQRT((AO354+AN353)^2+AO355^2))</f>
        <v>0</v>
      </c>
      <c r="AP357" s="26"/>
      <c r="AQ357" s="34"/>
      <c r="AR357" s="19">
        <f>IF(AR$82&gt;0,SQRT((AR354+AS353)^2+AR355^2),-SQRT((AR354+AQ353)^2+AR355^2))</f>
        <v>0</v>
      </c>
      <c r="AS357" s="26"/>
      <c r="AT357" s="34"/>
      <c r="AU357" s="19">
        <f>IF(AU$82&gt;0,SQRT((AU354+AV353)^2+AU355^2),-SQRT((AU354+AT353)^2+AU355^2))</f>
        <v>0</v>
      </c>
      <c r="AV357" s="26"/>
      <c r="AW357" s="34"/>
      <c r="AX357" s="19">
        <f>IF(AX$82&gt;0,SQRT((AX354+AY353)^2+AX355^2),-SQRT((AX354+AW353)^2+AX355^2))</f>
        <v>0</v>
      </c>
      <c r="AY357" s="26"/>
      <c r="AZ357" s="34"/>
      <c r="BA357" s="19">
        <f>IF(BA$82&gt;0,SQRT((BA354+BB353)^2+BA355^2),-SQRT((BA354+AZ353)^2+BA355^2))</f>
        <v>0</v>
      </c>
      <c r="BB357" s="26"/>
      <c r="BC357" s="34"/>
      <c r="BD357" s="19">
        <f>IF(BD$82&gt;0,SQRT((BD354+BE353)^2+BD355^2),-SQRT((BD354+BC353)^2+BD355^2))</f>
        <v>0</v>
      </c>
      <c r="BE357" s="26"/>
      <c r="BF357" s="34"/>
      <c r="BG357" s="19">
        <f>IF(BG$82&gt;0,SQRT((BG354+BH353)^2+BG355^2),-SQRT((BG354+BF353)^2+BG355^2))</f>
        <v>0</v>
      </c>
      <c r="BH357" s="26"/>
      <c r="BI357" s="34"/>
      <c r="BJ357" s="19">
        <f>IF(BJ$82&gt;0,SQRT((BJ354+BK353)^2+BJ355^2),-SQRT((BJ354+BI353)^2+BJ355^2))</f>
        <v>0</v>
      </c>
      <c r="BK357" s="26"/>
      <c r="BL357" s="34"/>
      <c r="BM357" s="19">
        <f>IF(BM$82&gt;0,SQRT((BM354+BN353)^2+BM355^2),-SQRT((BM354+BL353)^2+BM355^2))</f>
        <v>0</v>
      </c>
      <c r="BN357" s="26"/>
      <c r="BO357" s="34"/>
      <c r="BP357" s="19">
        <f>IF(BP$82&gt;0,SQRT((BP354+BQ353)^2+BP355^2),-SQRT((BP354+BO353)^2+BP355^2))</f>
        <v>0</v>
      </c>
      <c r="BQ357" s="26"/>
      <c r="BR357" s="34"/>
      <c r="BS357" s="19">
        <f>IF(BS$82&gt;0,SQRT((BS354+BT353)^2+BS355^2),-SQRT((BS354+BR353)^2+BS355^2))</f>
        <v>0</v>
      </c>
      <c r="BT357" s="26"/>
      <c r="BU357" s="34"/>
      <c r="BV357" s="19">
        <f>IF(BV$82&gt;0,SQRT((BV354+BW353)^2+BV355^2),-SQRT((BV354+BU353)^2+BV355^2))</f>
        <v>0</v>
      </c>
      <c r="BW357" s="26"/>
      <c r="BX357" s="34"/>
      <c r="BY357" s="19">
        <f>IF(BY$82&gt;0,SQRT((BY354+BZ353)^2+BY355^2),-SQRT((BY354+BX353)^2+BY355^2))</f>
        <v>0</v>
      </c>
      <c r="BZ357" s="26"/>
      <c r="CA357" s="34"/>
      <c r="CB357" s="19">
        <f>IF(CB$82&gt;0,SQRT((CB354+CC353)^2+CB355^2),-SQRT((CB354+CA353)^2+CB355^2))</f>
        <v>0</v>
      </c>
      <c r="CC357" s="26"/>
    </row>
    <row r="358" spans="1:81">
      <c r="A358" s="41" t="s">
        <v>227</v>
      </c>
      <c r="B358" s="6" t="str">
        <f>IF(D357="","",IF(ABS(H357)=Bemessung!$C$26,ABS(Daten!H353),IF(ABS(Daten!K357)=Bemessung!$C$26,ABS(Daten!K353),IF(ABS(Daten!N357)=Bemessung!$C$26,ABS(Daten!N353),IF(ABS(Daten!Q357)=Bemessung!$C$26,ABS(Daten!Q353),IF(ABS(Daten!T357)=Bemessung!$C$26,ABS(Daten!T353),IF(ABS(Daten!W357)=Bemessung!$C$26,ABS(Daten!W353),IF(ABS(Daten!Z357)=Bemessung!$C$26,ABS(Daten!Z353),IF(ABS(Daten!AC357)=Bemessung!$C$26,ABS(Daten!AC353),IF(ABS(Daten!AF357)=Bemessung!$C$26,ABS(Daten!AF353),IF(ABS(Daten!AI357)=Bemessung!$C$26,ABS(Daten!AI353),IF(ABS(Daten!AL357)=Bemessung!$C$26,ABS(Daten!AL353),IF(ABS(Daten!AO357)=Bemessung!$C$26,ABS(Daten!AO353),IF(ABS(Daten!AR357)=Bemessung!$C$26,ABS(Daten!AR353),IF(ABS(Daten!AU357)=Bemessung!$C$26,ABS(Daten!AU353),IF(ABS(Daten!AX357)=Bemessung!$C$26,ABS(Daten!AX353),IF(ABS(Daten!BA357)=Bemessung!$C$26,ABS(Daten!BA353),IF(ABS(Daten!BD357)=Bemessung!$C$26,ABS(Daten!BD353),IF(ABS(Daten!BG357)=Bemessung!$C$26,ABS(Daten!BG353),IF(ABS(Daten!BJ357)=Bemessung!$C$26,ABS(Daten!BJ353),IF(ABS(Daten!BM357)=Bemessung!$C$26,ABS(Daten!BM353),IF(ABS(Daten!BP357)=Bemessung!$C$26,ABS(Daten!BP353),IF(ABS(Daten!BS357)=Bemessung!$C$26,ABS(Daten!BS353),IF(ABS(Daten!BV357)=Bemessung!$C$26,ABS(Daten!BV353),IF(ABS(Daten!BY357)=Bemessung!$C$26,ABS(Daten!BY353),IF(ABS(Daten!CB357)=Bemessung!$C$26,ABS(Daten!CB353),""))))))))))))))))))))))))))</f>
        <v/>
      </c>
      <c r="C358" s="28"/>
      <c r="E358" s="3"/>
      <c r="F358" s="58" t="s">
        <v>102</v>
      </c>
      <c r="G358" s="59"/>
      <c r="H358" s="60">
        <f>IF(H$82&gt;0,MAX(H356:H357),MIN(H356:H357))</f>
        <v>0</v>
      </c>
      <c r="I358" s="61"/>
      <c r="J358" s="59"/>
      <c r="K358" s="60">
        <f>IF(K$82&gt;0,MAX(K356:K357),MIN(K356:K357))</f>
        <v>0</v>
      </c>
      <c r="L358" s="61"/>
      <c r="M358" s="59"/>
      <c r="N358" s="60">
        <f>IF(N$82&gt;0,MAX(N356:N357),MIN(N356:N357))</f>
        <v>0</v>
      </c>
      <c r="O358" s="61"/>
      <c r="P358" s="59"/>
      <c r="Q358" s="60">
        <f>IF(Q$82&gt;0,MAX(Q356:Q357),MIN(Q356:Q357))</f>
        <v>0</v>
      </c>
      <c r="R358" s="61"/>
      <c r="S358" s="59"/>
      <c r="T358" s="60">
        <f>IF(T$82&gt;0,MAX(T356:T357),MIN(T356:T357))</f>
        <v>0</v>
      </c>
      <c r="U358" s="61"/>
      <c r="V358" s="59"/>
      <c r="W358" s="60">
        <f>IF(W$82&gt;0,MAX(W356:W357),MIN(W356:W357))</f>
        <v>0</v>
      </c>
      <c r="X358" s="61"/>
      <c r="Y358" s="59"/>
      <c r="Z358" s="60">
        <f>IF(Z$82&gt;0,MAX(Z356:Z357),MIN(Z356:Z357))</f>
        <v>0</v>
      </c>
      <c r="AA358" s="61"/>
      <c r="AB358" s="59"/>
      <c r="AC358" s="60">
        <f>IF(AC$82&gt;0,MAX(AC356:AC357),MIN(AC356:AC357))</f>
        <v>0</v>
      </c>
      <c r="AD358" s="61"/>
      <c r="AE358" s="59"/>
      <c r="AF358" s="60">
        <f>IF(AF$82&gt;0,MAX(AF356:AF357),MIN(AF356:AF357))</f>
        <v>0</v>
      </c>
      <c r="AG358" s="61"/>
      <c r="AH358" s="59"/>
      <c r="AI358" s="60">
        <f>IF(AI$82&gt;0,MAX(AI356:AI357),MIN(AI356:AI357))</f>
        <v>0</v>
      </c>
      <c r="AJ358" s="61"/>
      <c r="AK358" s="59"/>
      <c r="AL358" s="60">
        <f>IF(AL$82&gt;0,MAX(AL356:AL357),MIN(AL356:AL357))</f>
        <v>0</v>
      </c>
      <c r="AM358" s="61"/>
      <c r="AN358" s="59"/>
      <c r="AO358" s="60">
        <f>IF(AO$82&gt;0,MAX(AO356:AO357),MIN(AO356:AO357))</f>
        <v>0</v>
      </c>
      <c r="AP358" s="61"/>
      <c r="AQ358" s="59"/>
      <c r="AR358" s="60">
        <f>IF(AR$82&gt;0,MAX(AR356:AR357),MIN(AR356:AR357))</f>
        <v>0</v>
      </c>
      <c r="AS358" s="61"/>
      <c r="AT358" s="59"/>
      <c r="AU358" s="60">
        <f>IF(AU$82&gt;0,MAX(AU356:AU357),MIN(AU356:AU357))</f>
        <v>0</v>
      </c>
      <c r="AV358" s="61"/>
      <c r="AW358" s="59"/>
      <c r="AX358" s="60">
        <f>IF(AX$82&gt;0,MAX(AX356:AX357),MIN(AX356:AX357))</f>
        <v>0</v>
      </c>
      <c r="AY358" s="61"/>
      <c r="AZ358" s="59"/>
      <c r="BA358" s="60">
        <f>IF(BA$82&gt;0,MAX(BA356:BA357),MIN(BA356:BA357))</f>
        <v>0</v>
      </c>
      <c r="BB358" s="61"/>
      <c r="BC358" s="59"/>
      <c r="BD358" s="60">
        <f>IF(BD$82&gt;0,MAX(BD356:BD357),MIN(BD356:BD357))</f>
        <v>0</v>
      </c>
      <c r="BE358" s="61"/>
      <c r="BF358" s="59"/>
      <c r="BG358" s="60">
        <f>IF(BG$82&gt;0,MAX(BG356:BG357),MIN(BG356:BG357))</f>
        <v>0</v>
      </c>
      <c r="BH358" s="61"/>
      <c r="BI358" s="59"/>
      <c r="BJ358" s="60">
        <f>IF(BJ$82&gt;0,MAX(BJ356:BJ357),MIN(BJ356:BJ357))</f>
        <v>0</v>
      </c>
      <c r="BK358" s="61"/>
      <c r="BL358" s="59"/>
      <c r="BM358" s="60">
        <f>IF(BM$82&gt;0,MAX(BM356:BM357),MIN(BM356:BM357))</f>
        <v>0</v>
      </c>
      <c r="BN358" s="61"/>
      <c r="BO358" s="59"/>
      <c r="BP358" s="60">
        <f>IF(BP$82&gt;0,MAX(BP356:BP357),MIN(BP356:BP357))</f>
        <v>0</v>
      </c>
      <c r="BQ358" s="61"/>
      <c r="BR358" s="59"/>
      <c r="BS358" s="60">
        <f>IF(BS$82&gt;0,MAX(BS356:BS357),MIN(BS356:BS357))</f>
        <v>0</v>
      </c>
      <c r="BT358" s="61"/>
      <c r="BU358" s="59"/>
      <c r="BV358" s="60">
        <f>IF(BV$82&gt;0,MAX(BV356:BV357),MIN(BV356:BV357))</f>
        <v>0</v>
      </c>
      <c r="BW358" s="61"/>
      <c r="BX358" s="59"/>
      <c r="BY358" s="60">
        <f>IF(BY$82&gt;0,MAX(BY356:BY357),MIN(BY356:BY357))</f>
        <v>0</v>
      </c>
      <c r="BZ358" s="61"/>
      <c r="CA358" s="59"/>
      <c r="CB358" s="60">
        <f>IF(CB$82&gt;0,MAX(CB356:CB357),MIN(CB356:CB357))</f>
        <v>0</v>
      </c>
      <c r="CC358" s="61"/>
    </row>
    <row r="359" spans="1:81">
      <c r="A359" s="34" t="s">
        <v>228</v>
      </c>
      <c r="B359" s="19" t="str">
        <f>IF(D357="","",IF(ABS(H357)=Bemessung!$C$26,ABS(Daten!H355),IF(ABS(Daten!K357)=Bemessung!$C$26,ABS(Daten!K355),IF(ABS(Daten!N357)=Bemessung!$C$26,ABS(Daten!N355),IF(ABS(Daten!Q357)=Bemessung!$C$26,ABS(Daten!Q355),IF(ABS(Daten!T357)=Bemessung!$C$26,ABS(Daten!T355),IF(ABS(Daten!W357)=Bemessung!$C$26,ABS(Daten!W355),IF(ABS(Daten!Z357)=Bemessung!$C$26,ABS(Daten!Z355),IF(ABS(Daten!AC357)=Bemessung!$C$26,ABS(Daten!AC355),IF(ABS(Daten!AF357)=Bemessung!$C$26,ABS(Daten!AF355),IF(ABS(Daten!AI357)=Bemessung!$C$26,ABS(Daten!AI355),IF(ABS(Daten!AL357)=Bemessung!$C$26,ABS(Daten!AL355),IF(ABS(Daten!AO357)=Bemessung!$C$26,ABS(Daten!AO355),IF(ABS(Daten!AR357)=Bemessung!$C$26,ABS(Daten!AR355),IF(ABS(Daten!AU357)=Bemessung!$C$26,ABS(Daten!AU355),IF(ABS(Daten!AX357)=Bemessung!$C$26,ABS(Daten!AX355),IF(ABS(Daten!BA357)=Bemessung!$C$26,ABS(Daten!BA355),IF(ABS(Daten!BD357)=Bemessung!$C$26,ABS(Daten!BD355),IF(ABS(Daten!BG357)=Bemessung!$C$26,ABS(Daten!BG355),IF(ABS(Daten!BJ357)=Bemessung!$C$26,ABS(Daten!BJ355),IF(ABS(Daten!BM357)=Bemessung!$C$26,ABS(Daten!BM355),IF(ABS(Daten!BP357)=Bemessung!$C$26,ABS(Daten!BP355),IF(ABS(Daten!BS357)=Bemessung!$C$26,ABS(Daten!BS355),IF(ABS(Daten!BV357)=Bemessung!$C$26,ABS(Daten!BV355),IF(ABS(Daten!BY357)=Bemessung!$C$26,ABS(Daten!BY355),IF(ABS(Daten!CB357)=Bemessung!$C$26,ABS(Daten!CB355),""))))))))))))))))))))))))))</f>
        <v/>
      </c>
      <c r="C359" s="53"/>
    </row>
  </sheetData>
  <sheetProtection algorithmName="SHA-512" hashValue="tZw1qv7Sb28JglqRlsbcukz3OgjoBfjAKbN6BBrUH7E/mOE/YMSihnerhyxgFQG4Ffxy8PgXaRjgopaPNvGP2Q==" saltValue="cEjUxhcP3nyipQFoB99KTQ==" spinCount="100000" sheet="1" objects="1" scenarios="1"/>
  <mergeCells count="3">
    <mergeCell ref="C29:D29"/>
    <mergeCell ref="E29:F29"/>
    <mergeCell ref="G29:H29"/>
  </mergeCells>
  <phoneticPr fontId="8" type="noConversion"/>
  <conditionalFormatting sqref="C42:D47">
    <cfRule type="cellIs" dxfId="43" priority="7" operator="equal">
      <formula>MIN($C$42:$C$47)</formula>
    </cfRule>
  </conditionalFormatting>
  <conditionalFormatting sqref="D42:D47">
    <cfRule type="cellIs" dxfId="42" priority="6" operator="equal">
      <formula>MIN($D$42:$D$47)</formula>
    </cfRule>
  </conditionalFormatting>
  <conditionalFormatting sqref="E42:E47">
    <cfRule type="cellIs" dxfId="41" priority="5" operator="equal">
      <formula>MIN($E$42:$E$47)</formula>
    </cfRule>
  </conditionalFormatting>
  <conditionalFormatting sqref="F42:F47">
    <cfRule type="cellIs" dxfId="40" priority="4" operator="equal">
      <formula>MIN($F$42:$F$47)</formula>
    </cfRule>
  </conditionalFormatting>
  <conditionalFormatting sqref="G42:G47">
    <cfRule type="cellIs" dxfId="38" priority="3" operator="equal">
      <formula>MIN($E$42:$E$47)</formula>
    </cfRule>
  </conditionalFormatting>
  <conditionalFormatting sqref="H42:H47">
    <cfRule type="cellIs" dxfId="37" priority="2" operator="equal">
      <formula>MIN($F$42:$F$47)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D1834F7-2A5E-4000-A894-6C83E78C3E19}">
            <xm:f>$F$74&lt;&gt;MAX(MAX('maßg. Platte'!C7:AA31),ABS(MIN('maßg. Platte'!C7:AA31)))</xm:f>
            <x14:dxf>
              <font>
                <color auto="1"/>
              </font>
              <fill>
                <patternFill>
                  <fgColor rgb="FFFF7C80"/>
                </patternFill>
              </fill>
            </x14:dxf>
          </x14:cfRule>
          <xm:sqref>F74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29BD-0B50-4DE1-8BF2-DC2F75A60DBB}">
  <dimension ref="A1:M74"/>
  <sheetViews>
    <sheetView tabSelected="1" zoomScale="85" zoomScaleNormal="85" workbookViewId="0">
      <selection activeCell="E8" sqref="E8"/>
    </sheetView>
  </sheetViews>
  <sheetFormatPr baseColWidth="10" defaultRowHeight="15"/>
  <cols>
    <col min="1" max="12" width="8.28515625" style="2" customWidth="1"/>
    <col min="13" max="208" width="8.7109375" style="2" customWidth="1"/>
    <col min="209" max="16384" width="11.42578125" style="2"/>
  </cols>
  <sheetData>
    <row r="1" spans="1:11" ht="20.100000000000001" customHeight="1">
      <c r="A1" s="131"/>
      <c r="B1" s="131"/>
      <c r="C1" s="131"/>
      <c r="D1" s="131"/>
      <c r="E1" s="131"/>
      <c r="F1" s="131"/>
      <c r="G1" s="131"/>
      <c r="H1" s="131"/>
      <c r="I1" s="131"/>
      <c r="K1" s="132" t="s">
        <v>230</v>
      </c>
    </row>
    <row r="2" spans="1:11">
      <c r="A2" s="62"/>
      <c r="B2" s="63" t="s">
        <v>133</v>
      </c>
      <c r="C2" s="134"/>
      <c r="D2" s="135"/>
      <c r="E2" s="135"/>
      <c r="F2" s="135"/>
      <c r="G2" s="135"/>
      <c r="H2" s="135"/>
      <c r="I2" s="136"/>
      <c r="J2" s="64" t="s">
        <v>135</v>
      </c>
      <c r="K2" s="102">
        <v>1</v>
      </c>
    </row>
    <row r="3" spans="1:11">
      <c r="A3" s="62"/>
      <c r="B3" s="63" t="s">
        <v>134</v>
      </c>
      <c r="C3" s="134"/>
      <c r="D3" s="135"/>
      <c r="E3" s="135"/>
      <c r="F3" s="135"/>
      <c r="G3" s="135"/>
      <c r="H3" s="135"/>
      <c r="I3" s="136"/>
      <c r="J3" s="64" t="s">
        <v>136</v>
      </c>
      <c r="K3" s="96"/>
    </row>
    <row r="4" spans="1:11" ht="8.1" customHeight="1">
      <c r="A4" s="12"/>
      <c r="K4" s="28"/>
    </row>
    <row r="5" spans="1:11">
      <c r="A5" s="12"/>
      <c r="E5" s="24" t="s">
        <v>137</v>
      </c>
      <c r="K5" s="28"/>
    </row>
    <row r="6" spans="1:11">
      <c r="A6" s="12"/>
      <c r="E6" s="67" t="s">
        <v>0</v>
      </c>
      <c r="K6" s="28"/>
    </row>
    <row r="7" spans="1:11">
      <c r="A7" s="12"/>
      <c r="K7" s="28"/>
    </row>
    <row r="8" spans="1:11">
      <c r="A8" s="12"/>
      <c r="D8" s="68" t="s">
        <v>98</v>
      </c>
      <c r="E8" s="82" t="s">
        <v>4</v>
      </c>
      <c r="K8" s="28"/>
    </row>
    <row r="9" spans="1:11" ht="8.1" customHeight="1">
      <c r="A9" s="12"/>
      <c r="K9" s="28"/>
    </row>
    <row r="10" spans="1:11" ht="18">
      <c r="A10" s="7"/>
      <c r="B10" s="8"/>
      <c r="C10" s="8"/>
      <c r="D10" s="8"/>
      <c r="E10" s="8"/>
      <c r="F10" s="9" t="s">
        <v>12</v>
      </c>
      <c r="G10" s="9" t="s">
        <v>13</v>
      </c>
      <c r="H10" s="8"/>
      <c r="I10" s="8"/>
      <c r="J10" s="8"/>
      <c r="K10" s="23"/>
    </row>
    <row r="11" spans="1:11" ht="18">
      <c r="A11" s="12"/>
      <c r="B11" s="15" t="s">
        <v>11</v>
      </c>
      <c r="C11" s="83">
        <v>4</v>
      </c>
      <c r="D11" s="2" t="s">
        <v>1</v>
      </c>
      <c r="F11" s="83">
        <v>2.5</v>
      </c>
      <c r="G11" s="3">
        <f>-(qd-F11)</f>
        <v>-1.5</v>
      </c>
      <c r="J11" s="66" t="str">
        <f>IF(nLP&gt;25,"&gt; 25","")</f>
        <v/>
      </c>
      <c r="K11" s="28"/>
    </row>
    <row r="12" spans="1:11" ht="18">
      <c r="A12" s="12"/>
      <c r="B12" s="15" t="s">
        <v>9</v>
      </c>
      <c r="C12" s="84">
        <v>11</v>
      </c>
      <c r="D12" s="2" t="s">
        <v>144</v>
      </c>
      <c r="E12" s="15" t="s">
        <v>14</v>
      </c>
      <c r="F12" s="84">
        <v>2.5</v>
      </c>
      <c r="G12" s="2" t="s">
        <v>144</v>
      </c>
      <c r="H12" s="15" t="s">
        <v>7</v>
      </c>
      <c r="I12" s="3">
        <f>ROUNDUP(L_T/L_Pl,0)</f>
        <v>5</v>
      </c>
      <c r="J12" s="66" t="str">
        <f>IF(nHP&gt;25,"&gt; 25","")</f>
        <v/>
      </c>
      <c r="K12" s="28"/>
    </row>
    <row r="13" spans="1:11" ht="18">
      <c r="A13" s="12"/>
      <c r="B13" s="15" t="s">
        <v>10</v>
      </c>
      <c r="C13" s="84">
        <v>4.75</v>
      </c>
      <c r="D13" s="2" t="s">
        <v>144</v>
      </c>
      <c r="E13" s="15" t="s">
        <v>15</v>
      </c>
      <c r="F13" s="84">
        <v>1.25</v>
      </c>
      <c r="G13" s="2" t="s">
        <v>144</v>
      </c>
      <c r="H13" s="15" t="s">
        <v>8</v>
      </c>
      <c r="I13" s="3">
        <f>ROUNDUP(H_T/H_Pl,0)</f>
        <v>4</v>
      </c>
      <c r="K13" s="28"/>
    </row>
    <row r="14" spans="1:11" ht="18">
      <c r="A14" s="12"/>
      <c r="B14" s="15" t="s">
        <v>16</v>
      </c>
      <c r="C14" s="84">
        <v>0.625</v>
      </c>
      <c r="D14" s="2" t="s">
        <v>144</v>
      </c>
      <c r="E14" s="69" t="str">
        <f>IF(OR(ar&gt;H_Pl,ROUND(H_Pl/ar,2)-ROUND(H_Pl/ar,0)&lt;&gt;0),"Achtung: Balkenabstand passt nicht zur Plattenhöhe","")</f>
        <v/>
      </c>
      <c r="K14" s="28"/>
    </row>
    <row r="15" spans="1:11" ht="18">
      <c r="A15" s="17"/>
      <c r="B15" s="35"/>
      <c r="C15" s="70" t="str">
        <f>IF(INT(H_T/ar)&gt;25,"&gt; 25 Deckenbalken","")</f>
        <v/>
      </c>
      <c r="D15" s="35"/>
      <c r="E15" s="35"/>
      <c r="F15" s="35"/>
      <c r="G15" s="35"/>
      <c r="H15" s="18" t="s">
        <v>94</v>
      </c>
      <c r="I15" s="43">
        <f>IF(G23="ob.+un.",2*(ROUNDUP(HPl_o/ar,0)+1)+(H_T-HPl_o-HPl_u)/ar+(nHP-2),ROUNDUP(H_Rest/ar,0)+1+(H_T-H_Rest)/ar+(nHP-1))</f>
        <v>12</v>
      </c>
      <c r="J15" s="35"/>
      <c r="K15" s="53"/>
    </row>
    <row r="16" spans="1:11" ht="8.1" customHeight="1">
      <c r="A16" s="12"/>
      <c r="K16" s="28"/>
    </row>
    <row r="17" spans="1:11" ht="18">
      <c r="A17" s="7"/>
      <c r="B17" s="71" t="s">
        <v>17</v>
      </c>
      <c r="C17" s="72">
        <f>L_T-INT(L_T/L_Pl)*L_Pl</f>
        <v>1</v>
      </c>
      <c r="D17" s="8"/>
      <c r="E17" s="8"/>
      <c r="F17" s="8"/>
      <c r="G17" s="8"/>
      <c r="H17" s="8"/>
      <c r="I17" s="8"/>
      <c r="J17" s="8"/>
      <c r="K17" s="23"/>
    </row>
    <row r="18" spans="1:11">
      <c r="A18" s="12"/>
      <c r="C18" s="15" t="str">
        <f>IF(L_Rest&lt;&gt;0,"Restlänge aufteilen?","")</f>
        <v>Restlänge aufteilen?</v>
      </c>
      <c r="D18" s="85" t="s">
        <v>2</v>
      </c>
      <c r="F18" s="15" t="str">
        <f>IF(L_Rest&lt;&gt;0,"Anz. Platten","")</f>
        <v>Anz. Platten</v>
      </c>
      <c r="G18" s="88">
        <v>2</v>
      </c>
      <c r="I18" s="15" t="str">
        <f>IF(L_Rest&lt;&gt;0,"L Rest_neu =","")</f>
        <v>L Rest_neu =</v>
      </c>
      <c r="J18" s="73">
        <f>IF(OR(L_Rest=0,D18="nein"),L_Rest,IF(G18=1,L_Rest,((G18-1)*L_Pl+L_Rest)/G18))</f>
        <v>1</v>
      </c>
      <c r="K18" s="28"/>
    </row>
    <row r="19" spans="1:11">
      <c r="A19" s="12"/>
      <c r="C19" s="15" t="str">
        <f>IF(L_Rest&gt;0,"Passplatte in Spalte","")</f>
        <v>Passplatte in Spalte</v>
      </c>
      <c r="D19" s="86">
        <v>1</v>
      </c>
      <c r="E19" s="74" t="str">
        <f>IF(AND(L_Rest&gt;0,$G$18&gt;=1),IF(D19&gt;nLP,"&gt; Anz. Platten",""),"")</f>
        <v/>
      </c>
      <c r="F19" s="74"/>
      <c r="K19" s="28"/>
    </row>
    <row r="20" spans="1:11">
      <c r="A20" s="12"/>
      <c r="D20" s="86">
        <v>2</v>
      </c>
      <c r="E20" s="74" t="str">
        <f>IF(AND(L_Rest&gt;0,$D$18="ja",$G$18&gt;=2),IF(D20&gt;nLP,"&gt; Anz. Platten",""),"")</f>
        <v/>
      </c>
      <c r="F20" s="74"/>
      <c r="K20" s="28"/>
    </row>
    <row r="21" spans="1:11">
      <c r="A21" s="17"/>
      <c r="B21" s="35"/>
      <c r="C21" s="35"/>
      <c r="D21" s="87">
        <v>5</v>
      </c>
      <c r="E21" s="75" t="str">
        <f>IF(AND(L_Rest&gt;0,$D$18="ja",$G$18&gt;=3),IF(D21&gt;nLP,"&gt; Anz. Platten",""),"")</f>
        <v/>
      </c>
      <c r="F21" s="75"/>
      <c r="G21" s="35"/>
      <c r="H21" s="35"/>
      <c r="I21" s="35"/>
      <c r="J21" s="35"/>
      <c r="K21" s="53"/>
    </row>
    <row r="22" spans="1:11" ht="8.1" customHeight="1">
      <c r="A22" s="12"/>
      <c r="K22" s="28"/>
    </row>
    <row r="23" spans="1:11" ht="18">
      <c r="A23" s="7"/>
      <c r="B23" s="71" t="s">
        <v>18</v>
      </c>
      <c r="C23" s="76">
        <f>H_T-INT(H_T/H_Pl)*H_Pl</f>
        <v>1</v>
      </c>
      <c r="D23" s="8"/>
      <c r="E23" s="8"/>
      <c r="F23" s="71" t="s">
        <v>175</v>
      </c>
      <c r="G23" s="89" t="s">
        <v>19</v>
      </c>
      <c r="H23" s="8"/>
      <c r="I23" s="8"/>
      <c r="J23" s="8"/>
      <c r="K23" s="23"/>
    </row>
    <row r="24" spans="1:11" ht="18">
      <c r="A24" s="12"/>
      <c r="B24" s="140" t="s">
        <v>187</v>
      </c>
      <c r="C24" s="141">
        <f>IF($G$23="oben",C23,IF($G$23="ob.+un.",(C23+H_Pl)/2,H_Pl))</f>
        <v>1</v>
      </c>
      <c r="D24" s="140" t="s">
        <v>189</v>
      </c>
      <c r="E24" s="141">
        <f>IF($G$23="oben",H_T-INT(H_T/ar)*ar,IF($G$23="ob.+un.",C24-INT(C24/ar)*ar,0))</f>
        <v>0.375</v>
      </c>
      <c r="F24" s="142"/>
      <c r="G24" s="142"/>
      <c r="H24" s="142"/>
      <c r="I24" s="142"/>
      <c r="J24" s="142"/>
      <c r="K24" s="28"/>
    </row>
    <row r="25" spans="1:11" ht="18">
      <c r="A25" s="12"/>
      <c r="B25" s="140" t="s">
        <v>188</v>
      </c>
      <c r="C25" s="141">
        <f>IF($G$23="unten",C23,IF($G$23="ob.+un.",(C23+H_Pl)/2,H_Pl))</f>
        <v>1.25</v>
      </c>
      <c r="D25" s="140" t="s">
        <v>190</v>
      </c>
      <c r="E25" s="141">
        <f>IF($G$23="unten",H_T-INT(H_T/ar)*ar,IF($G$23="ob.+un.",C25-INT(C24/ar)*ar,0))</f>
        <v>0</v>
      </c>
      <c r="F25" s="142"/>
      <c r="G25" s="142"/>
      <c r="H25" s="142"/>
      <c r="I25" s="142"/>
      <c r="J25" s="142"/>
      <c r="K25" s="28"/>
    </row>
    <row r="26" spans="1:11" ht="18">
      <c r="A26" s="12"/>
      <c r="B26" s="140" t="s">
        <v>165</v>
      </c>
      <c r="C26" s="143" t="s">
        <v>2</v>
      </c>
      <c r="D26" s="140" t="s">
        <v>166</v>
      </c>
      <c r="E26" s="144">
        <v>1.25</v>
      </c>
      <c r="F26" s="142" t="s">
        <v>144</v>
      </c>
      <c r="G26" s="142"/>
      <c r="H26" s="140"/>
      <c r="I26" s="145"/>
      <c r="J26" s="142"/>
      <c r="K26" s="28"/>
    </row>
    <row r="27" spans="1:11" ht="18">
      <c r="A27" s="12"/>
      <c r="B27" s="142"/>
      <c r="C27" s="142"/>
      <c r="D27" s="140" t="s">
        <v>172</v>
      </c>
      <c r="E27" s="146">
        <v>1</v>
      </c>
      <c r="F27" s="142" t="s">
        <v>144</v>
      </c>
      <c r="G27" s="140" t="s">
        <v>173</v>
      </c>
      <c r="H27" s="146">
        <v>1.25</v>
      </c>
      <c r="I27" s="142" t="s">
        <v>144</v>
      </c>
      <c r="J27" s="142"/>
      <c r="K27" s="28"/>
    </row>
    <row r="28" spans="1:11">
      <c r="A28" s="12"/>
      <c r="B28" s="142"/>
      <c r="C28" s="142"/>
      <c r="D28" s="142"/>
      <c r="E28" s="142"/>
      <c r="F28" s="142"/>
      <c r="G28" s="142"/>
      <c r="H28" s="142"/>
      <c r="I28" s="142"/>
      <c r="J28" s="142"/>
      <c r="K28" s="28"/>
    </row>
    <row r="29" spans="1:11">
      <c r="A29" s="12"/>
      <c r="B29" s="142"/>
      <c r="C29" s="142"/>
      <c r="D29" s="142"/>
      <c r="E29" s="142"/>
      <c r="F29" s="142"/>
      <c r="G29" s="142"/>
      <c r="H29" s="142"/>
      <c r="I29" s="142"/>
      <c r="J29" s="142"/>
      <c r="K29" s="28"/>
    </row>
    <row r="30" spans="1:11">
      <c r="A30" s="12"/>
      <c r="B30" s="142"/>
      <c r="C30" s="142"/>
      <c r="D30" s="142"/>
      <c r="E30" s="142"/>
      <c r="F30" s="142"/>
      <c r="G30" s="142"/>
      <c r="H30" s="142"/>
      <c r="I30" s="142"/>
      <c r="J30" s="142"/>
      <c r="K30" s="28"/>
    </row>
    <row r="31" spans="1:11">
      <c r="A31" s="12"/>
      <c r="B31" s="142"/>
      <c r="C31" s="142"/>
      <c r="D31" s="142"/>
      <c r="E31" s="142"/>
      <c r="F31" s="142"/>
      <c r="G31" s="142"/>
      <c r="H31" s="142"/>
      <c r="I31" s="142"/>
      <c r="J31" s="142"/>
      <c r="K31" s="28"/>
    </row>
    <row r="32" spans="1:11">
      <c r="A32" s="12"/>
      <c r="B32" s="142"/>
      <c r="C32" s="142"/>
      <c r="D32" s="142"/>
      <c r="E32" s="142"/>
      <c r="F32" s="142"/>
      <c r="G32" s="142"/>
      <c r="H32" s="142"/>
      <c r="I32" s="142"/>
      <c r="J32" s="142"/>
      <c r="K32" s="28"/>
    </row>
    <row r="33" spans="1:11">
      <c r="A33" s="12"/>
      <c r="B33" s="142"/>
      <c r="C33" s="142"/>
      <c r="D33" s="142"/>
      <c r="E33" s="142"/>
      <c r="F33" s="142"/>
      <c r="G33" s="142"/>
      <c r="H33" s="142"/>
      <c r="I33" s="142"/>
      <c r="J33" s="142"/>
      <c r="K33" s="28"/>
    </row>
    <row r="34" spans="1:11">
      <c r="A34" s="12"/>
      <c r="B34" s="142"/>
      <c r="C34" s="142"/>
      <c r="D34" s="142"/>
      <c r="E34" s="142"/>
      <c r="F34" s="142"/>
      <c r="G34" s="142"/>
      <c r="H34" s="142"/>
      <c r="I34" s="142"/>
      <c r="J34" s="142"/>
      <c r="K34" s="28"/>
    </row>
    <row r="35" spans="1:11">
      <c r="A35" s="12"/>
      <c r="B35" s="142"/>
      <c r="C35" s="142"/>
      <c r="D35" s="142"/>
      <c r="E35" s="142"/>
      <c r="F35" s="142"/>
      <c r="G35" s="142"/>
      <c r="H35" s="142"/>
      <c r="I35" s="142"/>
      <c r="J35" s="142"/>
      <c r="K35" s="28"/>
    </row>
    <row r="36" spans="1:11">
      <c r="A36" s="12"/>
      <c r="B36" s="142"/>
      <c r="C36" s="142"/>
      <c r="D36" s="142"/>
      <c r="E36" s="142"/>
      <c r="F36" s="142"/>
      <c r="G36" s="142"/>
      <c r="H36" s="142"/>
      <c r="I36" s="142"/>
      <c r="J36" s="142"/>
      <c r="K36" s="28"/>
    </row>
    <row r="37" spans="1:11">
      <c r="A37" s="12"/>
      <c r="B37" s="142"/>
      <c r="C37" s="142"/>
      <c r="D37" s="142"/>
      <c r="E37" s="142"/>
      <c r="F37" s="142"/>
      <c r="G37" s="142"/>
      <c r="H37" s="142"/>
      <c r="I37" s="142"/>
      <c r="J37" s="142"/>
      <c r="K37" s="28"/>
    </row>
    <row r="38" spans="1:11">
      <c r="A38" s="12"/>
      <c r="B38" s="142"/>
      <c r="C38" s="142"/>
      <c r="D38" s="142"/>
      <c r="E38" s="142"/>
      <c r="F38" s="142"/>
      <c r="G38" s="142"/>
      <c r="H38" s="142"/>
      <c r="I38" s="142"/>
      <c r="J38" s="142"/>
      <c r="K38" s="77"/>
    </row>
    <row r="39" spans="1:11">
      <c r="A39" s="12"/>
      <c r="B39" s="142"/>
      <c r="C39" s="142"/>
      <c r="D39" s="142"/>
      <c r="E39" s="142"/>
      <c r="F39" s="142"/>
      <c r="G39" s="142"/>
      <c r="H39" s="142"/>
      <c r="I39" s="142"/>
      <c r="J39" s="142"/>
      <c r="K39" s="28"/>
    </row>
    <row r="40" spans="1:11">
      <c r="A40" s="12"/>
      <c r="B40" s="142"/>
      <c r="C40" s="142"/>
      <c r="D40" s="142"/>
      <c r="E40" s="142"/>
      <c r="F40" s="142"/>
      <c r="G40" s="142"/>
      <c r="H40" s="142"/>
      <c r="I40" s="142"/>
      <c r="J40" s="142"/>
      <c r="K40" s="28"/>
    </row>
    <row r="41" spans="1:11">
      <c r="A41" s="12"/>
      <c r="B41" s="142"/>
      <c r="C41" s="142"/>
      <c r="D41" s="142"/>
      <c r="E41" s="142"/>
      <c r="F41" s="142"/>
      <c r="G41" s="142"/>
      <c r="H41" s="142"/>
      <c r="I41" s="142"/>
      <c r="J41" s="142"/>
      <c r="K41" s="28"/>
    </row>
    <row r="42" spans="1:11">
      <c r="A42" s="12"/>
      <c r="B42" s="142"/>
      <c r="C42" s="142"/>
      <c r="D42" s="142"/>
      <c r="E42" s="142"/>
      <c r="F42" s="142"/>
      <c r="G42" s="142"/>
      <c r="H42" s="142"/>
      <c r="I42" s="142"/>
      <c r="J42" s="142"/>
      <c r="K42" s="28"/>
    </row>
    <row r="43" spans="1:11">
      <c r="A43" s="12"/>
      <c r="B43" s="142"/>
      <c r="C43" s="142"/>
      <c r="D43" s="142"/>
      <c r="E43" s="142"/>
      <c r="F43" s="142"/>
      <c r="G43" s="142"/>
      <c r="H43" s="142"/>
      <c r="I43" s="142"/>
      <c r="J43" s="142"/>
      <c r="K43" s="28"/>
    </row>
    <row r="44" spans="1:11">
      <c r="A44" s="12"/>
      <c r="B44" s="142"/>
      <c r="C44" s="142"/>
      <c r="D44" s="142"/>
      <c r="E44" s="142"/>
      <c r="F44" s="142"/>
      <c r="G44" s="142"/>
      <c r="H44" s="142"/>
      <c r="I44" s="142"/>
      <c r="J44" s="142"/>
      <c r="K44" s="28"/>
    </row>
    <row r="45" spans="1:11">
      <c r="A45" s="12"/>
      <c r="B45" s="142"/>
      <c r="C45" s="142"/>
      <c r="D45" s="142"/>
      <c r="E45" s="142"/>
      <c r="F45" s="142"/>
      <c r="G45" s="142"/>
      <c r="H45" s="142"/>
      <c r="I45" s="142"/>
      <c r="J45" s="142"/>
      <c r="K45" s="28"/>
    </row>
    <row r="46" spans="1:11">
      <c r="A46" s="12"/>
      <c r="B46" s="142" t="s">
        <v>143</v>
      </c>
      <c r="C46" s="142"/>
      <c r="D46" s="142"/>
      <c r="E46" s="142"/>
      <c r="F46" s="142"/>
      <c r="G46" s="142"/>
      <c r="H46" s="142"/>
      <c r="I46" s="142"/>
      <c r="J46" s="142"/>
      <c r="K46" s="28"/>
    </row>
    <row r="47" spans="1:11">
      <c r="A47" s="12"/>
      <c r="B47" s="147" t="s">
        <v>221</v>
      </c>
      <c r="C47" s="142"/>
      <c r="D47" s="142"/>
      <c r="E47" s="142"/>
      <c r="F47" s="142"/>
      <c r="G47" s="142"/>
      <c r="H47" s="142"/>
      <c r="I47" s="142"/>
      <c r="J47" s="142"/>
      <c r="K47" s="28"/>
    </row>
    <row r="48" spans="1:11">
      <c r="A48" s="12"/>
      <c r="B48" s="147" t="s">
        <v>222</v>
      </c>
      <c r="C48" s="142"/>
      <c r="D48" s="142"/>
      <c r="E48" s="142"/>
      <c r="F48" s="142"/>
      <c r="G48" s="142"/>
      <c r="H48" s="142"/>
      <c r="I48" s="142"/>
      <c r="J48" s="142"/>
      <c r="K48" s="28"/>
    </row>
    <row r="49" spans="1:11">
      <c r="A49" s="12"/>
      <c r="B49" s="142"/>
      <c r="C49" s="142"/>
      <c r="D49" s="142"/>
      <c r="E49" s="142"/>
      <c r="F49" s="142"/>
      <c r="G49" s="142"/>
      <c r="H49" s="142"/>
      <c r="I49" s="142"/>
      <c r="J49" s="142"/>
      <c r="K49" s="28"/>
    </row>
    <row r="50" spans="1:11">
      <c r="A50" s="149" t="s">
        <v>234</v>
      </c>
      <c r="B50" s="142"/>
      <c r="C50" s="142"/>
      <c r="D50" s="142"/>
      <c r="E50" s="142"/>
      <c r="F50" s="142"/>
      <c r="G50" s="142"/>
      <c r="H50" s="142"/>
      <c r="I50" s="142"/>
      <c r="J50" s="142"/>
      <c r="K50" s="28"/>
    </row>
    <row r="51" spans="1:11">
      <c r="A51" s="150" t="s">
        <v>233</v>
      </c>
      <c r="B51" s="35"/>
      <c r="C51" s="35"/>
      <c r="D51" s="35"/>
      <c r="E51" s="35"/>
      <c r="F51" s="35"/>
      <c r="G51" s="35"/>
      <c r="H51" s="35"/>
      <c r="I51" s="35"/>
      <c r="J51" s="35"/>
      <c r="K51" s="53"/>
    </row>
    <row r="72" spans="13:13">
      <c r="M72" s="66"/>
    </row>
    <row r="74" spans="13:13" ht="18" customHeight="1"/>
  </sheetData>
  <sheetProtection algorithmName="SHA-512" hashValue="M13P40bYhnIyqCkeFJD77QpHkgvzKDZsa0FIJ0z1jua6gr3eQvaj4WmJfte/z9GyDs9odSUnlS4GzbQb4aACQw==" saltValue="01OLDZTuNZLBheisoYBg3A==" spinCount="100000" sheet="1" objects="1" scenarios="1"/>
  <mergeCells count="2">
    <mergeCell ref="C2:I2"/>
    <mergeCell ref="C3:I3"/>
  </mergeCells>
  <conditionalFormatting sqref="B24:E25">
    <cfRule type="expression" dxfId="36" priority="42">
      <formula>$C$23=0</formula>
    </cfRule>
  </conditionalFormatting>
  <conditionalFormatting sqref="D18">
    <cfRule type="expression" dxfId="35" priority="56">
      <formula>$C$17=0</formula>
    </cfRule>
  </conditionalFormatting>
  <conditionalFormatting sqref="D19">
    <cfRule type="expression" dxfId="34" priority="47">
      <formula>$C$17&gt;0</formula>
    </cfRule>
  </conditionalFormatting>
  <conditionalFormatting sqref="D20">
    <cfRule type="expression" dxfId="33" priority="44">
      <formula>AND($C$17&gt;0,$D$18="ja",OR($G$18=2,$G$18=3))</formula>
    </cfRule>
  </conditionalFormatting>
  <conditionalFormatting sqref="D21">
    <cfRule type="expression" dxfId="32" priority="50">
      <formula>AND($C$17&gt;0,$D$18="ja",$G$18=3)</formula>
    </cfRule>
  </conditionalFormatting>
  <conditionalFormatting sqref="D26:F26 D27:I27">
    <cfRule type="expression" dxfId="31" priority="1">
      <formula>$C$26="nein"</formula>
    </cfRule>
  </conditionalFormatting>
  <conditionalFormatting sqref="E26">
    <cfRule type="expression" dxfId="30" priority="11">
      <formula>$C$26="ja"</formula>
    </cfRule>
  </conditionalFormatting>
  <conditionalFormatting sqref="E27 H27">
    <cfRule type="expression" dxfId="29" priority="8">
      <formula>$C$26="ja"</formula>
    </cfRule>
  </conditionalFormatting>
  <conditionalFormatting sqref="E27">
    <cfRule type="expression" dxfId="28" priority="6">
      <formula>AND($E$27&lt;&gt;a_ro,$E$27&lt;&gt;ar+a_ro,$E$27&lt;&gt;2*ar+a_ro,$E$27&lt;&gt;3*ar+a_ro)</formula>
    </cfRule>
  </conditionalFormatting>
  <conditionalFormatting sqref="F18 I18:J18">
    <cfRule type="expression" dxfId="27" priority="53">
      <formula>$D$18="nein"</formula>
    </cfRule>
  </conditionalFormatting>
  <conditionalFormatting sqref="F23">
    <cfRule type="expression" dxfId="26" priority="43">
      <formula>$C$23=0</formula>
    </cfRule>
  </conditionalFormatting>
  <conditionalFormatting sqref="G18">
    <cfRule type="expression" dxfId="25" priority="54">
      <formula>$D$18="nein"</formula>
    </cfRule>
  </conditionalFormatting>
  <conditionalFormatting sqref="G23">
    <cfRule type="expression" dxfId="24" priority="40">
      <formula>$C$23&lt;&gt;0</formula>
    </cfRule>
    <cfRule type="expression" dxfId="23" priority="41">
      <formula>$C$23=0</formula>
    </cfRule>
  </conditionalFormatting>
  <conditionalFormatting sqref="H27">
    <cfRule type="expression" dxfId="22" priority="2">
      <formula>AND($H$27&lt;&gt;a_ru,$H$27&lt;&gt;ar+a_ru,$H$27&lt;&gt;2*ar+a_ru,$H$27&lt;&gt;3*ar+a_ru)</formula>
    </cfRule>
  </conditionalFormatting>
  <conditionalFormatting sqref="J18 G18">
    <cfRule type="expression" dxfId="21" priority="57">
      <formula>$C$17=0</formula>
    </cfRule>
  </conditionalFormatting>
  <dataValidations count="1">
    <dataValidation type="custom" allowBlank="1" showInputMessage="1" showErrorMessage="1" error="nur positive Werte zulässig" sqref="F11 C11" xr:uid="{EAB5BEBB-C861-4454-A07A-BE6728A55E2B}">
      <formula1>C11&gt;=0</formula1>
    </dataValidation>
  </dataValidations>
  <pageMargins left="0.59055118110236227" right="0.39370078740157483" top="0.59055118110236227" bottom="0.59055118110236227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58019C0-BEA3-4007-A40A-972E338DB56A}">
          <x14:formula1>
            <xm:f>Daten!$C$2:$C$3</xm:f>
          </x14:formula1>
          <xm:sqref>D18 E8 C26</xm:sqref>
        </x14:dataValidation>
        <x14:dataValidation type="list" allowBlank="1" showInputMessage="1" showErrorMessage="1" xr:uid="{3A17FCBD-BB05-45BD-9E8D-4B296A476583}">
          <x14:formula1>
            <xm:f>Daten!$D$2:$D$4</xm:f>
          </x14:formula1>
          <xm:sqref>G18</xm:sqref>
        </x14:dataValidation>
        <x14:dataValidation type="list" allowBlank="1" showInputMessage="1" showErrorMessage="1" xr:uid="{143B8BD1-1921-48D1-936B-4CDBE583C2F9}">
          <x14:formula1>
            <xm:f>Daten!$E$2:$E$4</xm:f>
          </x14:formula1>
          <xm:sqref>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614B-F002-4B06-B55B-DC1841DCADC6}">
  <dimension ref="A1:O50"/>
  <sheetViews>
    <sheetView topLeftCell="A7" zoomScale="85" zoomScaleNormal="85" workbookViewId="0">
      <selection activeCell="G43" sqref="G43"/>
    </sheetView>
  </sheetViews>
  <sheetFormatPr baseColWidth="10" defaultRowHeight="15"/>
  <cols>
    <col min="1" max="11" width="8.28515625" customWidth="1"/>
  </cols>
  <sheetData>
    <row r="1" spans="1:11" ht="20.100000000000001" customHeight="1">
      <c r="K1" s="132" t="s">
        <v>230</v>
      </c>
    </row>
    <row r="2" spans="1:11">
      <c r="A2" s="62"/>
      <c r="B2" s="63" t="s">
        <v>133</v>
      </c>
      <c r="C2" s="137"/>
      <c r="D2" s="138"/>
      <c r="E2" s="138"/>
      <c r="F2" s="138"/>
      <c r="G2" s="138"/>
      <c r="H2" s="138"/>
      <c r="I2" s="139"/>
      <c r="J2" s="64" t="s">
        <v>135</v>
      </c>
      <c r="K2" s="65">
        <v>2</v>
      </c>
    </row>
    <row r="3" spans="1:11">
      <c r="A3" s="7"/>
      <c r="B3" s="151" t="s">
        <v>134</v>
      </c>
      <c r="C3" s="152" t="str">
        <f>IF(Geometrie!C3="","",Geometrie!C3)</f>
        <v/>
      </c>
      <c r="D3" s="153"/>
      <c r="E3" s="153"/>
      <c r="F3" s="153"/>
      <c r="G3" s="153"/>
      <c r="H3" s="153"/>
      <c r="I3" s="154"/>
      <c r="J3" s="155" t="s">
        <v>136</v>
      </c>
      <c r="K3" s="156" t="str">
        <f>IF(Geometrie!K3="","",Geometrie!K3)</f>
        <v/>
      </c>
    </row>
    <row r="4" spans="1:11" ht="8.1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8">
      <c r="A5" s="108" t="s">
        <v>191</v>
      </c>
      <c r="B5" s="157"/>
      <c r="C5" s="157"/>
      <c r="D5" s="157"/>
      <c r="E5" s="158" t="str">
        <f>IF(Geometrie!C26="nein","Keine Blockhölzer ausgewählt","")</f>
        <v>Keine Blockhölzer ausgewählt</v>
      </c>
      <c r="F5" s="157"/>
      <c r="G5" s="157"/>
      <c r="H5" s="157"/>
      <c r="I5" s="159" t="s">
        <v>166</v>
      </c>
      <c r="J5" s="160">
        <f>abh</f>
        <v>1.25</v>
      </c>
      <c r="K5" s="109" t="s">
        <v>144</v>
      </c>
    </row>
    <row r="6" spans="1:11" ht="18">
      <c r="A6" s="110"/>
      <c r="B6" s="157"/>
      <c r="C6" s="157"/>
      <c r="D6" s="157"/>
      <c r="E6" s="157"/>
      <c r="F6" s="157"/>
      <c r="G6" s="157"/>
      <c r="H6" s="157"/>
      <c r="I6" s="159" t="s">
        <v>193</v>
      </c>
      <c r="J6" s="161">
        <f>qd_o</f>
        <v>2.5</v>
      </c>
      <c r="K6" s="109" t="s">
        <v>1</v>
      </c>
    </row>
    <row r="7" spans="1:11" ht="18">
      <c r="A7" s="110"/>
      <c r="B7" s="157"/>
      <c r="C7" s="157"/>
      <c r="D7" s="157"/>
      <c r="E7" s="157"/>
      <c r="F7" s="162" t="str">
        <f>IF(Geometrie!$C$26="nein","-",ABS(qd_o*abh/LBh_o))</f>
        <v>-</v>
      </c>
      <c r="G7" s="157" t="s">
        <v>85</v>
      </c>
      <c r="H7" s="157"/>
      <c r="I7" s="159" t="s">
        <v>172</v>
      </c>
      <c r="J7" s="161">
        <f>LBh_o</f>
        <v>1</v>
      </c>
      <c r="K7" s="109" t="s">
        <v>144</v>
      </c>
    </row>
    <row r="8" spans="1:11">
      <c r="A8" s="110"/>
      <c r="B8" s="157"/>
      <c r="C8" s="157"/>
      <c r="D8" s="157"/>
      <c r="E8" s="157"/>
      <c r="F8" s="157"/>
      <c r="G8" s="157"/>
      <c r="H8" s="157"/>
      <c r="I8" s="157"/>
      <c r="J8" s="157"/>
      <c r="K8" s="109"/>
    </row>
    <row r="9" spans="1:11" ht="18">
      <c r="A9" s="110"/>
      <c r="B9" s="157"/>
      <c r="C9" s="157"/>
      <c r="D9" s="157"/>
      <c r="E9" s="157"/>
      <c r="F9" s="162" t="str">
        <f>IF(Geometrie!$C$26="nein","-",ABS(qd_u*abh/LBH_u))</f>
        <v>-</v>
      </c>
      <c r="G9" s="157" t="s">
        <v>85</v>
      </c>
      <c r="H9" s="157"/>
      <c r="I9" s="159" t="s">
        <v>194</v>
      </c>
      <c r="J9" s="161">
        <f>qd_u</f>
        <v>-1.5</v>
      </c>
      <c r="K9" s="109" t="s">
        <v>1</v>
      </c>
    </row>
    <row r="10" spans="1:11" ht="18">
      <c r="A10" s="110"/>
      <c r="B10" s="157"/>
      <c r="C10" s="157"/>
      <c r="D10" s="157"/>
      <c r="E10" s="157"/>
      <c r="F10" s="157"/>
      <c r="G10" s="157"/>
      <c r="H10" s="157"/>
      <c r="I10" s="159" t="s">
        <v>173</v>
      </c>
      <c r="J10" s="161">
        <f>LBH_u</f>
        <v>1.25</v>
      </c>
      <c r="K10" s="109" t="s">
        <v>144</v>
      </c>
    </row>
    <row r="11" spans="1:11">
      <c r="A11" s="119" t="s">
        <v>192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09"/>
    </row>
    <row r="12" spans="1:11" ht="18">
      <c r="A12" s="110"/>
      <c r="B12" s="157"/>
      <c r="C12" s="157"/>
      <c r="D12" s="157"/>
      <c r="E12" s="157"/>
      <c r="F12" s="157"/>
      <c r="G12" s="157"/>
      <c r="H12" s="157"/>
      <c r="I12" s="159" t="s">
        <v>153</v>
      </c>
      <c r="J12" s="162">
        <f>Bemessung!E19</f>
        <v>22</v>
      </c>
      <c r="K12" s="109" t="s">
        <v>130</v>
      </c>
    </row>
    <row r="13" spans="1:11" ht="18">
      <c r="A13" s="110"/>
      <c r="B13" s="157"/>
      <c r="C13" s="157"/>
      <c r="D13" s="157"/>
      <c r="E13" s="157"/>
      <c r="F13" s="163">
        <f>Bemessung!C22</f>
        <v>4.6315789473684212</v>
      </c>
      <c r="G13" s="157" t="s">
        <v>85</v>
      </c>
      <c r="H13" s="157"/>
      <c r="I13" s="159" t="s">
        <v>10</v>
      </c>
      <c r="J13" s="164">
        <f>H_T</f>
        <v>4.75</v>
      </c>
      <c r="K13" s="109" t="s">
        <v>144</v>
      </c>
    </row>
    <row r="14" spans="1:11" ht="8.1" customHeight="1">
      <c r="A14" s="110"/>
      <c r="B14" s="157"/>
      <c r="C14" s="157"/>
      <c r="D14" s="157"/>
      <c r="E14" s="157"/>
      <c r="F14" s="157"/>
      <c r="G14" s="157"/>
      <c r="H14" s="157"/>
      <c r="I14" s="157"/>
      <c r="J14" s="157"/>
      <c r="K14" s="109"/>
    </row>
    <row r="15" spans="1:11">
      <c r="A15" s="119" t="str">
        <f>CONCATENATE("Größter resultierender Schubfluss in der maßgebenden Platte in Reihe ",Daten!B79," (Plattenrand ",Daten!C79,") und Spalte ",Daten!E77)</f>
        <v>Größter resultierender Schubfluss in der maßgebenden Platte in Reihe 1 (Plattenrand oben) und Spalte 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09"/>
    </row>
    <row r="16" spans="1:11">
      <c r="A16" s="111" t="s">
        <v>195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09"/>
    </row>
    <row r="17" spans="1:15" ht="18">
      <c r="A17" s="130" t="str">
        <f>IF(F19=0,"   Lasteinleitung in maßgebender Fuge über Blockhölzer --&gt; s90,q = 0","")</f>
        <v/>
      </c>
      <c r="B17" s="157"/>
      <c r="C17" s="157"/>
      <c r="D17" s="157"/>
      <c r="E17" s="157"/>
      <c r="F17" s="157"/>
      <c r="G17" s="157"/>
      <c r="H17" s="157"/>
      <c r="I17" s="159" t="s">
        <v>193</v>
      </c>
      <c r="J17" s="162">
        <f>qd_o</f>
        <v>2.5</v>
      </c>
      <c r="K17" s="109" t="s">
        <v>1</v>
      </c>
    </row>
    <row r="18" spans="1:15" ht="18">
      <c r="A18" s="110"/>
      <c r="B18" s="157"/>
      <c r="C18" s="157"/>
      <c r="D18" s="157"/>
      <c r="E18" s="157"/>
      <c r="F18" s="157"/>
      <c r="G18" s="157"/>
      <c r="H18" s="157"/>
      <c r="I18" s="159" t="s">
        <v>11</v>
      </c>
      <c r="J18" s="162">
        <f>qd</f>
        <v>4</v>
      </c>
      <c r="K18" s="109" t="s">
        <v>1</v>
      </c>
    </row>
    <row r="19" spans="1:15" ht="18">
      <c r="A19" s="110"/>
      <c r="B19" s="159"/>
      <c r="C19" s="157"/>
      <c r="D19" s="157"/>
      <c r="E19" s="157"/>
      <c r="F19" s="163">
        <f>Daten!F71</f>
        <v>2.5</v>
      </c>
      <c r="G19" s="157" t="s">
        <v>85</v>
      </c>
      <c r="H19" s="157"/>
      <c r="I19" s="165" t="s">
        <v>202</v>
      </c>
      <c r="J19" s="164">
        <f>IF(AND(Daten!$B$79=1,Daten!$C$79="oben"),H_T-Daten!E87,IF(AND(Daten!$B$79=1,Daten!$C$79="unten"),H_T-Daten!E89,IF(AND(Daten!$B$79=2,Daten!$C$79="oben"),H_T-Daten!E98,IF(AND(Daten!$B$79=2,Daten!$C$79="unten"),H_T-Daten!E100,IF(AND(Daten!$B$79=3,Daten!$C$79="oben"),H_T-Daten!E109,IF(AND(Daten!$B$79=3,Daten!$C$79="unten"),H_T-Daten!E111,IF(AND(Daten!$B$79=4,Daten!$C$79="oben"),H_T-Daten!E120,IF(AND(Daten!$B$79=4,Daten!$C$79="unten"),H_T-Daten!E122,IF(AND(Daten!$B$79=5,Daten!$C$79="oben"),H_T-Daten!E131,IF(AND(Daten!$B$79=5,Daten!$C$79="unten"),H_T-Daten!E133,IF(AND(Daten!$B$79=6,Daten!$C$79="oben"),H_T-Daten!E142,IF(AND(Daten!$B$79=6,Daten!$C$79="unten"),H_T-Daten!E144,IF(AND(Daten!$B$79=7,Daten!$C$79="oben"),H_T-Daten!E153,IF(AND(Daten!$B$79=7,Daten!$C$79="unten"),H_T-Daten!E155,IF(AND(Daten!$B$79=8,Daten!$C$79="oben"),H_T-Daten!E164,IF(AND(Daten!$B$79=8,Daten!$C$79="unten"),H_T-Daten!E166,IF(AND(Daten!$B$79=9,Daten!$C$79="oben"),H_T-Daten!E175,IF(AND(Daten!$B$79=9,Daten!$C$79="unten"),H_T-Daten!E177,IF(AND(Daten!$B$79=10,Daten!$C$79="oben"),H_T-Daten!E186,IF(AND(Daten!$B$79=10,Daten!$C$79="unten"),H_T-Daten!E188,IF(AND(Daten!$B$79=11,Daten!$C$79="oben"),H_T-Daten!E197,IF(AND(Daten!$B$79=11,Daten!$C$79="unten"),H_T-Daten!E199,IF(AND(Daten!$B$79=12,Daten!$C$79="oben"),H_T-Daten!E208,IF(AND(Daten!$B$79=12,Daten!$C$79="unten"),H_T-Daten!E210,IF(AND(Daten!$B$79=13,Daten!$C$79="oben"),H_T-Daten!E219,IF(AND(Daten!$B$79=13,Daten!$C$79="unten"),H_T-Daten!E221,IF(AND(Daten!$B$79=14,Daten!$C$79="oben"),H_T-Daten!E230,IF(AND(Daten!$B$79=14,Daten!$C$79="unten"),H_T-Daten!E232,IF(AND(Daten!$B$79=15,Daten!$C$79="oben"),H_T-Daten!E241,IF(AND(Daten!$B$79=15,Daten!$C$79="unten"),H_T-Daten!E243,IF(AND(Daten!$B$79=16,Daten!$C$79="oben"),H_T-Daten!E252,IF(AND(Daten!$B$79=16,Daten!$C$79="unten"),H_T-Daten!E254,IF(AND(Daten!$B$79=17,Daten!$C$79="oben"),H_T-Daten!E263,IF(AND(Daten!$B$79=17,Daten!$C$79="unten"),H_T-Daten!E265,IF(AND(Daten!$B$79=18,Daten!$C$79="oben"),H_T-Daten!E274,IF(AND(Daten!$B$79=18,Daten!$C$79="unten"),H_T-Daten!E276,IF(AND(Daten!$B$79=19,Daten!$C$79="oben"),H_T-Daten!E285,IF(AND(Daten!$B$79=19,Daten!$C$79="unten"),H_T-Daten!E287,IF(AND(Daten!$B$79=20,Daten!$C$79="oben"),H_T-Daten!E296,IF(AND(Daten!$B$79=20,Daten!$C$79="unten"),H_T-Daten!E298,IF(AND(Daten!$B$79=21,Daten!$C$79="oben"),H_T-Daten!E307,IF(AND(Daten!$B$79=21,Daten!$C$79="unten"),H_T-Daten!E309,IF(AND(Daten!$B$79=22,Daten!$C$79="oben"),H_T-Daten!E318,IF(AND(Daten!$B$79=22,Daten!$C$79="unten"),H_T-Daten!E320,IF(AND(Daten!$B$79=23,Daten!$C$79="oben"),H_T-Daten!E329,IF(AND(Daten!$B$79=23,Daten!$C$79="unten"),H_T-Daten!E331,IF(AND(Daten!$B$79=24,Daten!$C$79="oben"),H_T-Daten!E340,IF(AND(Daten!$B$79=24,Daten!$C$79="unten"),H_T-Daten!E342,IF(AND(Daten!$B$79=25,Daten!$C$79="oben"),H_T-Daten!E351,IF(AND(Daten!$B$79=25,Daten!$C$79="unten"),H_T-Daten!E353,"xy"))))))))))))))))))))))))))))))))))))))))))))))))))</f>
        <v>0</v>
      </c>
      <c r="K19" s="109" t="s">
        <v>144</v>
      </c>
      <c r="M19" s="117"/>
      <c r="O19" s="120"/>
    </row>
    <row r="20" spans="1:15" ht="18">
      <c r="A20" s="110"/>
      <c r="B20" s="157"/>
      <c r="C20" s="157"/>
      <c r="D20" s="157"/>
      <c r="E20" s="157"/>
      <c r="F20" s="157"/>
      <c r="G20" s="157"/>
      <c r="H20" s="157"/>
      <c r="I20" s="159" t="s">
        <v>10</v>
      </c>
      <c r="J20" s="164">
        <f>H_T</f>
        <v>4.75</v>
      </c>
      <c r="K20" s="109" t="s">
        <v>144</v>
      </c>
    </row>
    <row r="21" spans="1:15">
      <c r="A21" s="111" t="s">
        <v>196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09"/>
    </row>
    <row r="22" spans="1:15" ht="8.1" customHeight="1">
      <c r="A22" s="118" t="str">
        <f>IF(Geometrie!E8="nein","   Allseitig unterstützte Plattenränder --&gt; s90,r = 0","")</f>
        <v/>
      </c>
      <c r="B22" s="166"/>
      <c r="C22" s="157"/>
      <c r="D22" s="157"/>
      <c r="E22" s="157"/>
      <c r="F22" s="157"/>
      <c r="G22" s="157"/>
      <c r="H22" s="157"/>
      <c r="I22" s="157"/>
      <c r="J22" s="157"/>
      <c r="K22" s="109"/>
    </row>
    <row r="23" spans="1:15" ht="18">
      <c r="A23" s="110"/>
      <c r="B23" s="157" t="s">
        <v>197</v>
      </c>
      <c r="C23" s="157"/>
      <c r="D23" s="157"/>
      <c r="E23" s="157"/>
      <c r="F23" s="157"/>
      <c r="G23" s="157"/>
      <c r="H23" s="157"/>
      <c r="I23" s="159" t="s">
        <v>198</v>
      </c>
      <c r="J23" s="162">
        <f>IF(ABS(Daten!F67)=J12,0,Daten!F67)</f>
        <v>0</v>
      </c>
      <c r="K23" s="109" t="s">
        <v>130</v>
      </c>
    </row>
    <row r="24" spans="1:15" ht="18">
      <c r="A24" s="110"/>
      <c r="B24" s="157"/>
      <c r="C24" s="157"/>
      <c r="D24" s="157"/>
      <c r="E24" s="157"/>
      <c r="F24" s="157"/>
      <c r="G24" s="157"/>
      <c r="H24" s="157"/>
      <c r="I24" s="159" t="s">
        <v>199</v>
      </c>
      <c r="J24" s="162">
        <f>IF(ABS(Daten!F70)=J12,0,Daten!F70)</f>
        <v>18</v>
      </c>
      <c r="K24" s="109" t="s">
        <v>130</v>
      </c>
    </row>
    <row r="25" spans="1:15" ht="18" customHeight="1">
      <c r="A25" s="110"/>
      <c r="B25" s="159"/>
      <c r="C25" s="157"/>
      <c r="D25" s="157"/>
      <c r="E25" s="157"/>
      <c r="F25" s="164">
        <f>IF(Geometrie!E8="ja",ABS((4*J23+2*J24)/J25/J26),0)</f>
        <v>3</v>
      </c>
      <c r="G25" s="157" t="s">
        <v>85</v>
      </c>
      <c r="H25" s="157"/>
      <c r="I25" s="159" t="s">
        <v>200</v>
      </c>
      <c r="J25" s="161">
        <f>nr</f>
        <v>12</v>
      </c>
      <c r="K25" s="109"/>
    </row>
    <row r="26" spans="1:15" ht="18" customHeight="1">
      <c r="A26" s="110"/>
      <c r="B26" s="157"/>
      <c r="C26" s="157"/>
      <c r="D26" s="157"/>
      <c r="E26" s="157"/>
      <c r="F26" s="157"/>
      <c r="G26" s="157"/>
      <c r="H26" s="157"/>
      <c r="I26" s="167" t="s">
        <v>201</v>
      </c>
      <c r="J26" s="164">
        <f>Daten!F65</f>
        <v>1</v>
      </c>
      <c r="K26" s="109" t="s">
        <v>144</v>
      </c>
    </row>
    <row r="27" spans="1:15">
      <c r="A27" s="110"/>
      <c r="B27" s="157" t="s">
        <v>208</v>
      </c>
      <c r="C27" s="157"/>
      <c r="D27" s="157"/>
      <c r="E27" s="157"/>
      <c r="F27" s="157"/>
      <c r="G27" s="157"/>
      <c r="H27" s="157"/>
      <c r="I27" s="157"/>
      <c r="J27" s="157"/>
      <c r="K27" s="109"/>
    </row>
    <row r="28" spans="1:15">
      <c r="A28" s="110"/>
      <c r="B28" s="157"/>
      <c r="C28" s="157"/>
      <c r="D28" s="157"/>
      <c r="E28" s="157"/>
      <c r="F28" s="157"/>
      <c r="G28" s="157"/>
      <c r="H28" s="157"/>
      <c r="I28" s="157"/>
      <c r="J28" s="157"/>
      <c r="K28" s="109"/>
    </row>
    <row r="29" spans="1:15">
      <c r="A29" s="110"/>
      <c r="B29" s="159"/>
      <c r="C29" s="157"/>
      <c r="D29" s="157"/>
      <c r="E29" s="157"/>
      <c r="F29" s="164">
        <f>IF(Geometrie!E8="ja",ABS((2*J23+4*J24)/J25/J26),0)</f>
        <v>6</v>
      </c>
      <c r="G29" s="157" t="s">
        <v>85</v>
      </c>
      <c r="H29" s="157"/>
      <c r="I29" s="157"/>
      <c r="J29" s="157"/>
      <c r="K29" s="109"/>
    </row>
    <row r="30" spans="1:15">
      <c r="A30" s="110"/>
      <c r="B30" s="157"/>
      <c r="C30" s="157"/>
      <c r="D30" s="157"/>
      <c r="E30" s="157"/>
      <c r="F30" s="157"/>
      <c r="G30" s="157"/>
      <c r="H30" s="157"/>
      <c r="I30" s="157"/>
      <c r="J30" s="157"/>
      <c r="K30" s="109"/>
    </row>
    <row r="31" spans="1:15">
      <c r="A31" s="110" t="s">
        <v>209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09"/>
    </row>
    <row r="32" spans="1:15">
      <c r="A32" s="114" t="s">
        <v>214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09"/>
    </row>
    <row r="33" spans="1:11">
      <c r="A33" s="114" t="s">
        <v>215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09"/>
    </row>
    <row r="34" spans="1:11">
      <c r="A34" s="114" t="s">
        <v>216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09"/>
    </row>
    <row r="35" spans="1:11" ht="8.1" customHeight="1">
      <c r="A35" s="110"/>
      <c r="B35" s="157"/>
      <c r="C35" s="157"/>
      <c r="D35" s="157"/>
      <c r="E35" s="157"/>
      <c r="F35" s="157"/>
      <c r="G35" s="157"/>
      <c r="H35" s="157"/>
      <c r="I35" s="157"/>
      <c r="J35" s="157"/>
      <c r="K35" s="109"/>
    </row>
    <row r="36" spans="1:11">
      <c r="A36" s="111" t="s">
        <v>210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09"/>
    </row>
    <row r="37" spans="1:11" ht="12.75" customHeight="1">
      <c r="A37" s="110"/>
      <c r="B37" s="157"/>
      <c r="C37" s="157"/>
      <c r="D37" s="157"/>
      <c r="E37" s="157"/>
      <c r="F37" s="157"/>
      <c r="G37" s="157"/>
      <c r="H37" s="157"/>
      <c r="I37" s="157"/>
      <c r="J37" s="157"/>
      <c r="K37" s="109"/>
    </row>
    <row r="38" spans="1:11" ht="18">
      <c r="A38" s="110"/>
      <c r="B38" s="157"/>
      <c r="C38" s="157"/>
      <c r="D38" s="157"/>
      <c r="E38" s="157"/>
      <c r="F38" s="164">
        <f>ABS(J38/J39)</f>
        <v>4.2105263157894735</v>
      </c>
      <c r="G38" s="157" t="s">
        <v>85</v>
      </c>
      <c r="H38" s="157"/>
      <c r="I38" s="159" t="s">
        <v>211</v>
      </c>
      <c r="J38" s="162">
        <f>Daten!F68</f>
        <v>20</v>
      </c>
      <c r="K38" s="109" t="s">
        <v>130</v>
      </c>
    </row>
    <row r="39" spans="1:11" ht="18">
      <c r="A39" s="110"/>
      <c r="B39" s="159"/>
      <c r="C39" s="157"/>
      <c r="D39" s="157"/>
      <c r="E39" s="157"/>
      <c r="F39" s="157"/>
      <c r="G39" s="157"/>
      <c r="H39" s="157"/>
      <c r="I39" s="159" t="s">
        <v>10</v>
      </c>
      <c r="J39" s="164">
        <f>H_T</f>
        <v>4.75</v>
      </c>
      <c r="K39" s="109" t="s">
        <v>144</v>
      </c>
    </row>
    <row r="40" spans="1:11" ht="8.1" customHeight="1">
      <c r="A40" s="110"/>
      <c r="B40" s="157"/>
      <c r="C40" s="157"/>
      <c r="D40" s="157"/>
      <c r="E40" s="157"/>
      <c r="F40" s="157"/>
      <c r="G40" s="157"/>
      <c r="H40" s="157"/>
      <c r="I40" s="157"/>
      <c r="J40" s="157"/>
      <c r="K40" s="109"/>
    </row>
    <row r="41" spans="1:11">
      <c r="A41" s="111" t="s">
        <v>213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09"/>
    </row>
    <row r="42" spans="1:11">
      <c r="A42" s="110"/>
      <c r="B42" s="157"/>
      <c r="C42" s="157"/>
      <c r="D42" s="157"/>
      <c r="E42" s="157"/>
      <c r="F42" s="157"/>
      <c r="G42" s="157"/>
      <c r="H42" s="157"/>
      <c r="I42" s="157"/>
      <c r="J42" s="157"/>
      <c r="K42" s="109"/>
    </row>
    <row r="43" spans="1:11" ht="18">
      <c r="A43" s="110"/>
      <c r="B43" s="168" t="s">
        <v>151</v>
      </c>
      <c r="C43" s="157"/>
      <c r="D43" s="157"/>
      <c r="E43" s="157"/>
      <c r="F43" s="157"/>
      <c r="G43" s="163">
        <f>Bemessung!C26</f>
        <v>9.4857014424846664</v>
      </c>
      <c r="H43" s="157" t="s">
        <v>85</v>
      </c>
      <c r="I43" s="157"/>
      <c r="J43" s="157"/>
      <c r="K43" s="109"/>
    </row>
    <row r="44" spans="1:11">
      <c r="A44" s="110"/>
      <c r="B44" s="169"/>
      <c r="C44" s="157"/>
      <c r="D44" s="157"/>
      <c r="E44" s="157"/>
      <c r="F44" s="157"/>
      <c r="G44" s="170"/>
      <c r="H44" s="157"/>
      <c r="I44" s="157"/>
      <c r="J44" s="157"/>
      <c r="K44" s="109"/>
    </row>
    <row r="45" spans="1:11">
      <c r="A45" s="115" t="s">
        <v>218</v>
      </c>
      <c r="B45" s="169"/>
      <c r="C45" s="157"/>
      <c r="D45" s="157"/>
      <c r="E45" s="157"/>
      <c r="F45" s="157"/>
      <c r="G45" s="170"/>
      <c r="H45" s="157"/>
      <c r="I45" s="157"/>
      <c r="J45" s="157"/>
      <c r="K45" s="109"/>
    </row>
    <row r="46" spans="1:11">
      <c r="A46" s="114" t="s">
        <v>217</v>
      </c>
      <c r="B46" s="169"/>
      <c r="C46" s="157"/>
      <c r="D46" s="157"/>
      <c r="E46" s="157"/>
      <c r="F46" s="157"/>
      <c r="G46" s="170"/>
      <c r="H46" s="157"/>
      <c r="I46" s="157"/>
      <c r="J46" s="157"/>
      <c r="K46" s="109"/>
    </row>
    <row r="47" spans="1:11">
      <c r="A47" s="114" t="s">
        <v>231</v>
      </c>
      <c r="B47" s="169"/>
      <c r="C47" s="157"/>
      <c r="D47" s="157"/>
      <c r="E47" s="157"/>
      <c r="F47" s="157"/>
      <c r="G47" s="170"/>
      <c r="H47" s="157"/>
      <c r="I47" s="157"/>
      <c r="J47" s="157"/>
      <c r="K47" s="109"/>
    </row>
    <row r="48" spans="1:11">
      <c r="A48" s="114"/>
      <c r="B48" s="171" t="s">
        <v>232</v>
      </c>
      <c r="C48" s="157"/>
      <c r="D48" s="157"/>
      <c r="E48" s="157"/>
      <c r="F48" s="157"/>
      <c r="G48" s="170"/>
      <c r="H48" s="157"/>
      <c r="I48" s="157"/>
      <c r="J48" s="157"/>
      <c r="K48" s="109"/>
    </row>
    <row r="49" spans="1:11">
      <c r="A49" s="149" t="s">
        <v>234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09"/>
    </row>
    <row r="50" spans="1:11">
      <c r="A50" s="150" t="s">
        <v>233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3"/>
    </row>
  </sheetData>
  <sheetProtection algorithmName="SHA-512" hashValue="72Q+azgcnA2prponW3ApUllKFgPBmNgNkHhQkV4IHiv5cNEA7zA+I5XGwT7Rm7YyE4drcLY091EbUGTHksap9A==" saltValue="AI1nFrhC/lMoGxnerFMjqQ==" spinCount="100000" sheet="1" objects="1" scenarios="1"/>
  <mergeCells count="2">
    <mergeCell ref="C2:I2"/>
    <mergeCell ref="C3:I3"/>
  </mergeCells>
  <pageMargins left="0.59055118110236227" right="0.39370078740157483" top="0.59055118110236227" bottom="0.59055118110236227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E521C7F1-E2A3-455C-9C0B-8796567E5B6D}">
            <xm:f>ABS($F$25)=Daten!$F$72</xm:f>
            <x14:dxf>
              <font>
                <b/>
                <i val="0"/>
              </font>
              <fill>
                <patternFill>
                  <fgColor theme="0" tint="-0.14993743705557422"/>
                  <bgColor theme="0" tint="-0.14996795556505021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60" id="{9FAC6DCA-FEA0-4E27-9E7F-053FC5D45A32}">
            <xm:f>ABS($F$29)=Daten!$F$72</xm:f>
            <x14:dxf>
              <font>
                <b/>
                <i val="0"/>
              </font>
              <fill>
                <patternFill>
                  <fgColor theme="0" tint="-0.14993743705557422"/>
                  <bgColor theme="0" tint="-0.14996795556505021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61" id="{EABFB9BD-95B6-45E3-8EB5-7836A6325476}">
            <xm:f>ABS($F$38)=Daten!$F$73</xm:f>
            <x14:dxf>
              <font>
                <b/>
                <i val="0"/>
              </font>
              <fill>
                <patternFill>
                  <fgColor theme="0" tint="-0.14993743705557422"/>
                  <bgColor theme="0" tint="-0.14996795556505021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13" id="{C7058D6D-669B-409F-A458-5F22D62B3131}">
            <xm:f>Geometrie!$C$26="nein"</xm:f>
            <x14:dxf>
              <font>
                <color theme="0"/>
              </font>
            </x14:dxf>
          </x14:cfRule>
          <xm:sqref>I5:K7</xm:sqref>
        </x14:conditionalFormatting>
        <x14:conditionalFormatting xmlns:xm="http://schemas.microsoft.com/office/excel/2006/main">
          <x14:cfRule type="expression" priority="12" id="{24761A5F-6EF2-4BF6-9CAF-E159C198FDDA}">
            <xm:f>Geometrie!$C$26="nein"</xm:f>
            <x14:dxf>
              <font>
                <color theme="0"/>
              </font>
            </x14:dxf>
          </x14:cfRule>
          <xm:sqref>I9:K10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C3D2-40B7-4488-8B3E-420283E670E6}">
  <dimension ref="A1:K50"/>
  <sheetViews>
    <sheetView zoomScale="85" zoomScaleNormal="85" workbookViewId="0">
      <selection activeCell="B6" sqref="B6"/>
    </sheetView>
  </sheetViews>
  <sheetFormatPr baseColWidth="10" defaultRowHeight="15"/>
  <cols>
    <col min="1" max="11" width="8.28515625" customWidth="1"/>
  </cols>
  <sheetData>
    <row r="1" spans="1:11" ht="20.100000000000001" customHeight="1">
      <c r="K1" s="132" t="s">
        <v>230</v>
      </c>
    </row>
    <row r="2" spans="1:11">
      <c r="A2" s="62"/>
      <c r="B2" s="63" t="s">
        <v>133</v>
      </c>
      <c r="C2" s="137" t="str">
        <f>IF(Geometrie!C2="","",Geometrie!C2)</f>
        <v/>
      </c>
      <c r="D2" s="138"/>
      <c r="E2" s="138"/>
      <c r="F2" s="138"/>
      <c r="G2" s="138"/>
      <c r="H2" s="138"/>
      <c r="I2" s="139"/>
      <c r="J2" s="64" t="s">
        <v>135</v>
      </c>
      <c r="K2" s="65">
        <v>3</v>
      </c>
    </row>
    <row r="3" spans="1:11">
      <c r="A3" s="7"/>
      <c r="B3" s="151" t="s">
        <v>134</v>
      </c>
      <c r="C3" s="152" t="str">
        <f>IF(Geometrie!C3="","",Geometrie!C3)</f>
        <v/>
      </c>
      <c r="D3" s="153"/>
      <c r="E3" s="153"/>
      <c r="F3" s="153"/>
      <c r="G3" s="153"/>
      <c r="H3" s="153"/>
      <c r="I3" s="154"/>
      <c r="J3" s="155" t="s">
        <v>136</v>
      </c>
      <c r="K3" s="156" t="str">
        <f>IF(Geometrie!K3="","",Geometrie!K3)</f>
        <v/>
      </c>
    </row>
    <row r="4" spans="1:11" ht="8.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23"/>
    </row>
    <row r="5" spans="1:11" ht="8.1" customHeight="1">
      <c r="A5" s="12"/>
      <c r="B5" s="142"/>
      <c r="C5" s="142"/>
      <c r="D5" s="142"/>
      <c r="E5" s="142"/>
      <c r="F5" s="142"/>
      <c r="G5" s="142"/>
      <c r="H5" s="142"/>
      <c r="I5" s="142"/>
      <c r="J5" s="142"/>
      <c r="K5" s="28"/>
    </row>
    <row r="6" spans="1:11">
      <c r="A6" s="94" t="s">
        <v>76</v>
      </c>
      <c r="B6" s="173" t="s">
        <v>88</v>
      </c>
      <c r="C6" s="142"/>
      <c r="D6" s="142"/>
      <c r="E6" s="172" t="s">
        <v>81</v>
      </c>
      <c r="F6" s="174" t="s">
        <v>82</v>
      </c>
      <c r="G6" s="142"/>
      <c r="H6" s="142"/>
      <c r="I6" s="172" t="s">
        <v>78</v>
      </c>
      <c r="J6" s="175" t="s">
        <v>93</v>
      </c>
      <c r="K6" s="28"/>
    </row>
    <row r="7" spans="1:11" ht="18">
      <c r="A7" s="79" t="s">
        <v>57</v>
      </c>
      <c r="B7" s="173">
        <v>18</v>
      </c>
      <c r="C7" s="142" t="s">
        <v>79</v>
      </c>
      <c r="D7" s="142"/>
      <c r="E7" s="176" t="s">
        <v>55</v>
      </c>
      <c r="F7" s="173">
        <v>1.8</v>
      </c>
      <c r="G7" s="142" t="s">
        <v>79</v>
      </c>
      <c r="H7" s="142"/>
      <c r="I7" s="175" t="s">
        <v>157</v>
      </c>
      <c r="J7" s="143">
        <v>100</v>
      </c>
      <c r="K7" s="80" t="s">
        <v>79</v>
      </c>
    </row>
    <row r="8" spans="1:11" ht="18">
      <c r="A8" s="81" t="s">
        <v>160</v>
      </c>
      <c r="B8" s="175">
        <f>IF(B6="OSB 3/4",1080,IF(B6="3S",450,IF(AND(B6="Sp.Pl. P4",B7&lt;=20),830,IF(AND(B6="Sp.Pl. P4",B7&gt;20),770,IF(AND(B6="Sp.Pl. P5",B7&lt;=20),930,IF(AND(B6="Sp.Pl. P5",B7&gt;20),860,IF(AND(B6="Sp.Pl. P6",B7&lt;=20),1150,IF(AND(B6="Sp.Pl. P6",B7&gt;20),1050,IF(AND(B6="Sp.Pl. P7",B7&lt;=20),1200,IF(AND(B6="Sp.Pl. P7",B7&gt;20),1150,))))))))))</f>
        <v>1080</v>
      </c>
      <c r="C8" s="142" t="s">
        <v>80</v>
      </c>
      <c r="D8" s="142"/>
      <c r="E8" s="140" t="s">
        <v>56</v>
      </c>
      <c r="F8" s="143">
        <v>60</v>
      </c>
      <c r="G8" s="142" t="s">
        <v>79</v>
      </c>
      <c r="H8" s="142"/>
      <c r="I8" s="175" t="s">
        <v>158</v>
      </c>
      <c r="J8" s="143">
        <v>240</v>
      </c>
      <c r="K8" s="80" t="s">
        <v>79</v>
      </c>
    </row>
    <row r="9" spans="1:11" ht="18">
      <c r="A9" s="81" t="s">
        <v>186</v>
      </c>
      <c r="B9" s="175">
        <f>IF(B6="OSB 3/4",610,IF(B6="3S",410,IF(AND(OR(B6="Sp.Pl. P4",B6="Sp.Pl. P5",B6="Sp.Pl. P6",B6="Sp.Pl. P7"),B7&lt;=20),660,IF(AND(OR(B6="Sp.Pl. P4",B6="Sp.Pl. P5",B6="Sp.Pl. P6",B6="Sp.Pl. P7"),B7&gt;20),610,))))</f>
        <v>610</v>
      </c>
      <c r="C9" s="142" t="s">
        <v>74</v>
      </c>
      <c r="D9" s="142"/>
      <c r="E9" s="176" t="s">
        <v>156</v>
      </c>
      <c r="F9" s="173">
        <v>100</v>
      </c>
      <c r="G9" s="142" t="s">
        <v>79</v>
      </c>
      <c r="H9" s="142"/>
      <c r="I9" s="178" t="s">
        <v>159</v>
      </c>
      <c r="J9" s="175">
        <v>11000</v>
      </c>
      <c r="K9" s="80" t="s">
        <v>80</v>
      </c>
    </row>
    <row r="10" spans="1:11" ht="18">
      <c r="A10" s="12"/>
      <c r="B10" s="142"/>
      <c r="C10" s="142"/>
      <c r="D10" s="142"/>
      <c r="E10" s="140" t="s">
        <v>112</v>
      </c>
      <c r="F10" s="179">
        <v>1.3</v>
      </c>
      <c r="G10" s="142"/>
      <c r="H10" s="142"/>
      <c r="I10" s="178" t="s">
        <v>186</v>
      </c>
      <c r="J10" s="175">
        <v>420</v>
      </c>
      <c r="K10" s="80" t="s">
        <v>74</v>
      </c>
    </row>
    <row r="11" spans="1:11">
      <c r="A11" s="12"/>
      <c r="B11" s="142"/>
      <c r="C11" s="142"/>
      <c r="D11" s="142"/>
      <c r="E11" s="140" t="s">
        <v>83</v>
      </c>
      <c r="F11" s="143">
        <v>1</v>
      </c>
      <c r="G11" s="180" t="str">
        <f>IF(AND(OR(B6="Sp.Pl. P4",B6="Sp.Pl. P6"),F11=2),"Sp.Pl. P4 bzw. P6 nur in NKL 1 anwendbar","")</f>
        <v/>
      </c>
      <c r="H11" s="142"/>
      <c r="I11" s="142"/>
      <c r="J11" s="142"/>
      <c r="K11" s="28"/>
    </row>
    <row r="12" spans="1:11" ht="18">
      <c r="A12" s="12"/>
      <c r="B12" s="142"/>
      <c r="C12" s="142"/>
      <c r="D12" s="142"/>
      <c r="E12" s="140" t="s">
        <v>155</v>
      </c>
      <c r="F12" s="179">
        <f>Daten!C56</f>
        <v>578.31164039628288</v>
      </c>
      <c r="G12" s="177" t="s">
        <v>84</v>
      </c>
      <c r="H12" s="142"/>
      <c r="I12" s="142"/>
      <c r="J12" s="142"/>
      <c r="K12" s="28"/>
    </row>
    <row r="13" spans="1:11" ht="18">
      <c r="A13" s="12"/>
      <c r="B13" s="142"/>
      <c r="C13" s="142"/>
      <c r="D13" s="142"/>
      <c r="E13" s="176" t="s">
        <v>163</v>
      </c>
      <c r="F13" s="181">
        <f>F12/F9</f>
        <v>5.7831164039628291</v>
      </c>
      <c r="G13" s="177" t="s">
        <v>1</v>
      </c>
      <c r="H13" s="142"/>
      <c r="I13" s="142"/>
      <c r="J13" s="142"/>
      <c r="K13" s="28"/>
    </row>
    <row r="14" spans="1:11" ht="18">
      <c r="A14" s="12"/>
      <c r="B14" s="142"/>
      <c r="C14" s="142"/>
      <c r="D14" s="142"/>
      <c r="E14" s="140" t="s">
        <v>154</v>
      </c>
      <c r="F14" s="182">
        <f>Daten!C59</f>
        <v>455.60906542231152</v>
      </c>
      <c r="G14" s="142" t="s">
        <v>85</v>
      </c>
      <c r="H14" s="142"/>
      <c r="I14" s="142"/>
      <c r="J14" s="142"/>
      <c r="K14" s="28"/>
    </row>
    <row r="15" spans="1:11" ht="8.1" customHeight="1">
      <c r="A15" s="12"/>
      <c r="B15" s="142"/>
      <c r="C15" s="142"/>
      <c r="D15" s="142"/>
      <c r="E15" s="142"/>
      <c r="F15" s="142"/>
      <c r="G15" s="142"/>
      <c r="H15" s="142"/>
      <c r="I15" s="142"/>
      <c r="J15" s="142"/>
      <c r="K15" s="28"/>
    </row>
    <row r="16" spans="1:11">
      <c r="A16" s="12"/>
      <c r="B16" s="183" t="s">
        <v>108</v>
      </c>
      <c r="C16" s="142"/>
      <c r="D16" s="142"/>
      <c r="E16" s="142"/>
      <c r="F16" s="142"/>
      <c r="G16" s="142"/>
      <c r="H16" s="142"/>
      <c r="I16" s="142"/>
      <c r="J16" s="142"/>
      <c r="K16" s="28"/>
    </row>
    <row r="17" spans="1:11">
      <c r="A17" s="12"/>
      <c r="B17" s="183" t="str">
        <f>IF(Bh="nein","Keine Blockhölzer angeordnet","max. Schubfluss in Blockhölzern")</f>
        <v>Keine Blockhölzer angeordnet</v>
      </c>
      <c r="C17" s="142"/>
      <c r="D17" s="142"/>
      <c r="E17" s="142"/>
      <c r="F17" s="142"/>
      <c r="G17" s="142"/>
      <c r="H17" s="142"/>
      <c r="I17" s="142"/>
      <c r="J17" s="142"/>
      <c r="K17" s="28"/>
    </row>
    <row r="18" spans="1:11" ht="18">
      <c r="A18" s="12"/>
      <c r="B18" s="140" t="s">
        <v>174</v>
      </c>
      <c r="C18" s="184">
        <f>MAX(ABS(qd_o*abh/LBh_o),ABS(qd_u*abh/LBH_u))</f>
        <v>3.125</v>
      </c>
      <c r="D18" s="142" t="s">
        <v>85</v>
      </c>
      <c r="E18" s="175" t="str">
        <f>IF(C18&lt;F18,"&lt;","&gt;")</f>
        <v>&lt;</v>
      </c>
      <c r="F18" s="185">
        <f>fsd</f>
        <v>5.7831164039628291</v>
      </c>
      <c r="G18" s="142" t="s">
        <v>85</v>
      </c>
      <c r="H18" s="147" t="s">
        <v>109</v>
      </c>
      <c r="I18" s="142"/>
      <c r="J18" s="142"/>
      <c r="K18" s="28"/>
    </row>
    <row r="19" spans="1:11" ht="18">
      <c r="A19" s="12"/>
      <c r="B19" s="183" t="s">
        <v>145</v>
      </c>
      <c r="C19" s="142"/>
      <c r="D19" s="175" t="s">
        <v>153</v>
      </c>
      <c r="E19" s="145">
        <f>qd*L_T/2</f>
        <v>22</v>
      </c>
      <c r="F19" s="142" t="s">
        <v>130</v>
      </c>
      <c r="G19" s="142"/>
      <c r="H19" s="142"/>
      <c r="I19" s="142"/>
      <c r="J19" s="142"/>
      <c r="K19" s="28"/>
    </row>
    <row r="20" spans="1:11">
      <c r="A20" s="12"/>
      <c r="B20" s="142"/>
      <c r="C20" s="142"/>
      <c r="D20" s="142"/>
      <c r="E20" s="142"/>
      <c r="F20" s="142"/>
      <c r="G20" s="142"/>
      <c r="H20" s="142"/>
      <c r="I20" s="142"/>
      <c r="J20" s="142"/>
      <c r="K20" s="28"/>
    </row>
    <row r="21" spans="1:11">
      <c r="A21" s="12"/>
      <c r="B21" s="183" t="s">
        <v>110</v>
      </c>
      <c r="C21" s="142"/>
      <c r="D21" s="142"/>
      <c r="E21" s="142"/>
      <c r="F21" s="142"/>
      <c r="G21" s="142"/>
      <c r="H21" s="142"/>
      <c r="I21" s="142"/>
      <c r="J21" s="142"/>
      <c r="K21" s="28"/>
    </row>
    <row r="22" spans="1:11" ht="18">
      <c r="A22" s="12"/>
      <c r="B22" s="172" t="s">
        <v>161</v>
      </c>
      <c r="C22" s="185">
        <f>(qd*L_T/2)/H_T</f>
        <v>4.6315789473684212</v>
      </c>
      <c r="D22" s="142" t="s">
        <v>85</v>
      </c>
      <c r="E22" s="175" t="str">
        <f>IF(C22&lt;F22,"&lt;","&gt;")</f>
        <v>&lt;</v>
      </c>
      <c r="F22" s="185">
        <f>fsd</f>
        <v>5.7831164039628291</v>
      </c>
      <c r="G22" s="142" t="s">
        <v>85</v>
      </c>
      <c r="H22" s="147" t="s">
        <v>109</v>
      </c>
      <c r="I22" s="142"/>
      <c r="J22" s="142"/>
      <c r="K22" s="28"/>
    </row>
    <row r="23" spans="1:11">
      <c r="A23" s="12"/>
      <c r="B23" s="142"/>
      <c r="C23" s="142"/>
      <c r="D23" s="142"/>
      <c r="E23" s="142"/>
      <c r="F23" s="142"/>
      <c r="G23" s="142"/>
      <c r="H23" s="142"/>
      <c r="I23" s="142"/>
      <c r="J23" s="142"/>
      <c r="K23" s="28"/>
    </row>
    <row r="24" spans="1:11">
      <c r="A24" s="12"/>
      <c r="B24" s="186" t="s">
        <v>176</v>
      </c>
      <c r="C24" s="175"/>
      <c r="D24" s="177"/>
      <c r="E24" s="142"/>
      <c r="F24" s="142"/>
      <c r="G24" s="177"/>
      <c r="H24" s="142"/>
      <c r="I24" s="142"/>
      <c r="J24" s="142"/>
      <c r="K24" s="28"/>
    </row>
    <row r="25" spans="1:11">
      <c r="A25" s="12"/>
      <c r="B25" s="187" t="str">
        <f>CONCATENATE("maßgebend: Platte in Reihe ",Daten!B79," (Plattenrand ",Daten!C79,") und Spalte ",Daten!E77)</f>
        <v>maßgebend: Platte in Reihe 1 (Plattenrand oben) und Spalte 1</v>
      </c>
      <c r="C25" s="175"/>
      <c r="D25" s="177"/>
      <c r="E25" s="142"/>
      <c r="F25" s="142"/>
      <c r="G25" s="177"/>
      <c r="H25" s="142"/>
      <c r="I25" s="142"/>
      <c r="J25" s="142"/>
      <c r="K25" s="28"/>
    </row>
    <row r="26" spans="1:11" ht="18">
      <c r="A26" s="12"/>
      <c r="B26" s="172" t="s">
        <v>151</v>
      </c>
      <c r="C26" s="185">
        <f>MAX(MAX('maßg. Platte'!C7:AA31),ABS(MIN('maßg. Platte'!C7:AA31)))</f>
        <v>9.4857014424846664</v>
      </c>
      <c r="D26" s="142" t="s">
        <v>85</v>
      </c>
      <c r="E26" s="175" t="str">
        <f>IF(C26&lt;F26,"&lt;","&gt;")</f>
        <v>&gt;</v>
      </c>
      <c r="F26" s="185">
        <f>1.3*fsd</f>
        <v>7.5180513251516778</v>
      </c>
      <c r="G26" s="142" t="s">
        <v>85</v>
      </c>
      <c r="H26" s="147" t="s">
        <v>111</v>
      </c>
      <c r="I26" s="142"/>
      <c r="J26" s="142"/>
      <c r="K26" s="28"/>
    </row>
    <row r="27" spans="1:11" ht="8.1" customHeight="1">
      <c r="A27" s="12"/>
      <c r="B27" s="140"/>
      <c r="C27" s="175"/>
      <c r="D27" s="177"/>
      <c r="E27" s="142"/>
      <c r="F27" s="142"/>
      <c r="G27" s="142"/>
      <c r="H27" s="142"/>
      <c r="I27" s="142"/>
      <c r="J27" s="142"/>
      <c r="K27" s="28"/>
    </row>
    <row r="28" spans="1:11">
      <c r="A28" s="12"/>
      <c r="B28" s="186" t="s">
        <v>113</v>
      </c>
      <c r="C28" s="175"/>
      <c r="D28" s="177"/>
      <c r="E28" s="142"/>
      <c r="F28" s="142"/>
      <c r="G28" s="142"/>
      <c r="H28" s="142"/>
      <c r="I28" s="142"/>
      <c r="J28" s="142"/>
      <c r="K28" s="28"/>
    </row>
    <row r="29" spans="1:11" ht="18">
      <c r="A29" s="12"/>
      <c r="B29" s="175" t="s">
        <v>121</v>
      </c>
      <c r="C29" s="179">
        <f>IF(frei="ja",Daten!Q34,Daten!R34)</f>
        <v>0.98278102664067579</v>
      </c>
      <c r="D29" s="177" t="s">
        <v>79</v>
      </c>
      <c r="E29" s="142"/>
      <c r="F29" s="142"/>
      <c r="G29" s="142"/>
      <c r="H29" s="142"/>
      <c r="I29" s="142"/>
      <c r="J29" s="142"/>
      <c r="K29" s="28"/>
    </row>
    <row r="30" spans="1:11" ht="18">
      <c r="A30" s="12"/>
      <c r="B30" s="175" t="s">
        <v>122</v>
      </c>
      <c r="C30" s="179">
        <f>IF(frei="ja",Daten!Q35,Daten!R35)</f>
        <v>0.25604032009849187</v>
      </c>
      <c r="D30" s="177" t="s">
        <v>79</v>
      </c>
      <c r="E30" s="142"/>
      <c r="F30" s="142"/>
      <c r="G30" s="142"/>
      <c r="H30" s="142"/>
      <c r="I30" s="142"/>
      <c r="J30" s="142"/>
      <c r="K30" s="28"/>
    </row>
    <row r="31" spans="1:11" ht="18">
      <c r="A31" s="12"/>
      <c r="B31" s="175" t="s">
        <v>123</v>
      </c>
      <c r="C31" s="179">
        <f>IF(frei="ja",Daten!Q36,Daten!R36)</f>
        <v>5.7248866347507681</v>
      </c>
      <c r="D31" s="177" t="s">
        <v>79</v>
      </c>
      <c r="E31" s="142"/>
      <c r="F31" s="142"/>
      <c r="G31" s="142"/>
      <c r="H31" s="142"/>
      <c r="I31" s="142"/>
      <c r="J31" s="142"/>
      <c r="K31" s="28"/>
    </row>
    <row r="32" spans="1:11" ht="18">
      <c r="A32" s="12"/>
      <c r="B32" s="175" t="s">
        <v>124</v>
      </c>
      <c r="C32" s="179">
        <f>IF(frei="ja",Daten!Q37,Daten!R37)</f>
        <v>4.9384443172008394</v>
      </c>
      <c r="D32" s="177" t="s">
        <v>79</v>
      </c>
      <c r="E32" s="142"/>
      <c r="F32" s="142"/>
      <c r="G32" s="142"/>
      <c r="H32" s="142"/>
      <c r="I32" s="142"/>
      <c r="J32" s="142"/>
      <c r="K32" s="28"/>
    </row>
    <row r="33" spans="1:11" ht="18">
      <c r="A33" s="12"/>
      <c r="B33" s="175" t="s">
        <v>125</v>
      </c>
      <c r="C33" s="188">
        <f>SUM(C29:C32)</f>
        <v>11.902152298690776</v>
      </c>
      <c r="D33" s="177" t="s">
        <v>79</v>
      </c>
      <c r="E33" s="175" t="str">
        <f>IF(C33&lt;F33,"&lt;","&gt;")</f>
        <v>&lt;</v>
      </c>
      <c r="F33" s="188">
        <f>L_T*1000/500</f>
        <v>22</v>
      </c>
      <c r="G33" s="177" t="s">
        <v>79</v>
      </c>
      <c r="H33" s="147" t="s">
        <v>126</v>
      </c>
      <c r="I33" s="142"/>
      <c r="J33" s="142"/>
      <c r="K33" s="28"/>
    </row>
    <row r="34" spans="1:11" ht="8.1" customHeight="1">
      <c r="A34" s="12"/>
      <c r="B34" s="142"/>
      <c r="C34" s="142"/>
      <c r="D34" s="142"/>
      <c r="E34" s="142"/>
      <c r="F34" s="142"/>
      <c r="G34" s="142"/>
      <c r="H34" s="142"/>
      <c r="I34" s="142"/>
      <c r="J34" s="142"/>
      <c r="K34" s="28"/>
    </row>
    <row r="35" spans="1:11">
      <c r="A35" s="12"/>
      <c r="B35" s="186" t="s">
        <v>146</v>
      </c>
      <c r="C35" s="142"/>
      <c r="D35" s="142"/>
      <c r="E35" s="142"/>
      <c r="F35" s="186" t="s">
        <v>132</v>
      </c>
      <c r="G35" s="142"/>
      <c r="H35" s="142"/>
      <c r="I35" s="142"/>
      <c r="J35" s="142"/>
      <c r="K35" s="28"/>
    </row>
    <row r="36" spans="1:11" ht="18">
      <c r="A36" s="12"/>
      <c r="B36" s="175" t="s">
        <v>152</v>
      </c>
      <c r="C36" s="145">
        <f>qd*L_T^2/8</f>
        <v>60.5</v>
      </c>
      <c r="D36" s="177" t="s">
        <v>147</v>
      </c>
      <c r="E36" s="142"/>
      <c r="F36" s="175" t="s">
        <v>131</v>
      </c>
      <c r="G36" s="145">
        <f>qd*L_T^2/8/H_T</f>
        <v>12.736842105263158</v>
      </c>
      <c r="H36" s="177" t="s">
        <v>130</v>
      </c>
      <c r="I36" s="142"/>
      <c r="J36" s="142"/>
      <c r="K36" s="28"/>
    </row>
    <row r="37" spans="1:11">
      <c r="A37" s="12"/>
      <c r="B37" s="142"/>
      <c r="C37" s="142"/>
      <c r="D37" s="142"/>
      <c r="E37" s="142"/>
      <c r="F37" s="142"/>
      <c r="G37" s="142"/>
      <c r="H37" s="142"/>
      <c r="I37" s="142"/>
      <c r="J37" s="142"/>
      <c r="K37" s="28"/>
    </row>
    <row r="38" spans="1:11">
      <c r="A38" s="12"/>
      <c r="B38" s="183" t="s">
        <v>139</v>
      </c>
      <c r="C38" s="142"/>
      <c r="D38" s="142"/>
      <c r="E38" s="142"/>
      <c r="F38" s="142"/>
      <c r="G38" s="142"/>
      <c r="H38" s="142"/>
      <c r="I38" s="142"/>
      <c r="J38" s="142"/>
      <c r="K38" s="28"/>
    </row>
    <row r="39" spans="1:11" ht="18">
      <c r="A39" s="12"/>
      <c r="B39" s="189" t="s">
        <v>162</v>
      </c>
      <c r="C39" s="190">
        <f>G36*1000/(J7*J8)</f>
        <v>0.5307017543859649</v>
      </c>
      <c r="D39" s="142" t="s">
        <v>80</v>
      </c>
      <c r="E39" s="175" t="str">
        <f>IF(C39&lt;F39,"&lt;","&gt;")</f>
        <v>&lt;</v>
      </c>
      <c r="F39" s="145">
        <f>21/1.3</f>
        <v>16.153846153846153</v>
      </c>
      <c r="G39" s="142" t="s">
        <v>80</v>
      </c>
      <c r="H39" s="147" t="s">
        <v>140</v>
      </c>
      <c r="I39" s="142"/>
      <c r="J39" s="142"/>
      <c r="K39" s="28"/>
    </row>
    <row r="40" spans="1:11">
      <c r="A40" s="12"/>
      <c r="B40" s="183" t="s">
        <v>141</v>
      </c>
      <c r="C40" s="142"/>
      <c r="D40" s="142"/>
      <c r="E40" s="142"/>
      <c r="F40" s="142"/>
      <c r="G40" s="142"/>
      <c r="H40" s="142"/>
      <c r="I40" s="142"/>
      <c r="J40" s="142"/>
      <c r="K40" s="28"/>
    </row>
    <row r="41" spans="1:11" ht="18">
      <c r="A41" s="12"/>
      <c r="B41" s="189" t="s">
        <v>164</v>
      </c>
      <c r="C41" s="190">
        <f>G36*1000/(J7*J8)</f>
        <v>0.5307017543859649</v>
      </c>
      <c r="D41" s="142" t="s">
        <v>80</v>
      </c>
      <c r="E41" s="175" t="str">
        <f>IF(C41&lt;F41,"&lt;","&gt;")</f>
        <v>&lt;</v>
      </c>
      <c r="F41" s="145">
        <f>14/1.3</f>
        <v>10.769230769230768</v>
      </c>
      <c r="G41" s="142" t="s">
        <v>80</v>
      </c>
      <c r="H41" s="147" t="s">
        <v>142</v>
      </c>
      <c r="I41" s="142"/>
      <c r="J41" s="142"/>
      <c r="K41" s="28"/>
    </row>
    <row r="42" spans="1:11">
      <c r="A42" s="110"/>
      <c r="B42" s="142"/>
      <c r="C42" s="142"/>
      <c r="D42" s="142"/>
      <c r="E42" s="142"/>
      <c r="F42" s="142"/>
      <c r="G42" s="142"/>
      <c r="H42" s="142"/>
      <c r="I42" s="142"/>
      <c r="J42" s="142"/>
      <c r="K42" s="28"/>
    </row>
    <row r="43" spans="1:11">
      <c r="A43" s="110"/>
      <c r="B43" s="157"/>
      <c r="C43" s="157"/>
      <c r="D43" s="157"/>
      <c r="E43" s="157"/>
      <c r="F43" s="157"/>
      <c r="G43" s="157"/>
      <c r="H43" s="157"/>
      <c r="I43" s="157"/>
      <c r="J43" s="157"/>
      <c r="K43" s="109"/>
    </row>
    <row r="44" spans="1:11">
      <c r="A44" s="110"/>
      <c r="B44" s="157"/>
      <c r="C44" s="157"/>
      <c r="D44" s="157"/>
      <c r="E44" s="157"/>
      <c r="F44" s="157"/>
      <c r="G44" s="157"/>
      <c r="H44" s="157"/>
      <c r="I44" s="157"/>
      <c r="J44" s="157"/>
      <c r="K44" s="109"/>
    </row>
    <row r="45" spans="1:11">
      <c r="A45" s="110"/>
      <c r="B45" s="157"/>
      <c r="C45" s="157"/>
      <c r="D45" s="157"/>
      <c r="E45" s="157"/>
      <c r="F45" s="157"/>
      <c r="G45" s="157"/>
      <c r="H45" s="157"/>
      <c r="I45" s="157"/>
      <c r="J45" s="157"/>
      <c r="K45" s="109"/>
    </row>
    <row r="46" spans="1:11">
      <c r="A46" s="110"/>
      <c r="B46" s="157"/>
      <c r="C46" s="157"/>
      <c r="D46" s="157"/>
      <c r="E46" s="157"/>
      <c r="F46" s="157"/>
      <c r="G46" s="157"/>
      <c r="H46" s="157"/>
      <c r="I46" s="157"/>
      <c r="J46" s="157"/>
      <c r="K46" s="109"/>
    </row>
    <row r="47" spans="1:11">
      <c r="A47" s="110"/>
      <c r="B47" s="157"/>
      <c r="C47" s="157"/>
      <c r="D47" s="157"/>
      <c r="E47" s="157"/>
      <c r="F47" s="157"/>
      <c r="G47" s="157"/>
      <c r="H47" s="157"/>
      <c r="I47" s="157"/>
      <c r="J47" s="157"/>
      <c r="K47" s="109"/>
    </row>
    <row r="48" spans="1:11">
      <c r="A48" s="110"/>
      <c r="B48" s="157"/>
      <c r="C48" s="157"/>
      <c r="D48" s="157"/>
      <c r="E48" s="157"/>
      <c r="F48" s="157"/>
      <c r="G48" s="157"/>
      <c r="H48" s="157"/>
      <c r="I48" s="157"/>
      <c r="J48" s="157"/>
      <c r="K48" s="109"/>
    </row>
    <row r="49" spans="1:11">
      <c r="A49" s="149" t="s">
        <v>234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09"/>
    </row>
    <row r="50" spans="1:11">
      <c r="A50" s="150" t="s">
        <v>233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3"/>
    </row>
  </sheetData>
  <sheetProtection algorithmName="SHA-512" hashValue="7/qq6G6vVo+1zgmpcRAVrM7l2ZIGk1F1LdVMqC31tohoRiveQ8hZVv7cBkDyO7OU84PIfxuGnXEmU4GD2/tmUA==" saltValue="IGyh8LSc46QTkmJSMdKF4Q==" spinCount="100000" sheet="1" objects="1" scenarios="1"/>
  <mergeCells count="2">
    <mergeCell ref="C3:I3"/>
    <mergeCell ref="C2:I2"/>
  </mergeCells>
  <conditionalFormatting sqref="C6:C9 K6:K10 G7:G14">
    <cfRule type="expression" dxfId="14" priority="15">
      <formula>AND($K$7&gt;0,$D$25="ja",$G$25=3)</formula>
    </cfRule>
  </conditionalFormatting>
  <conditionalFormatting sqref="E18">
    <cfRule type="expression" dxfId="12" priority="2">
      <formula>$C$18&gt;$F$18</formula>
    </cfRule>
    <cfRule type="expression" dxfId="11" priority="3">
      <formula>$C$18&lt;=$F$18</formula>
    </cfRule>
  </conditionalFormatting>
  <conditionalFormatting sqref="E22">
    <cfRule type="expression" dxfId="10" priority="13">
      <formula>$C$22&gt;$F$22</formula>
    </cfRule>
    <cfRule type="expression" dxfId="9" priority="14">
      <formula>$C$22&lt;=$F$22</formula>
    </cfRule>
  </conditionalFormatting>
  <conditionalFormatting sqref="E26">
    <cfRule type="expression" dxfId="8" priority="11">
      <formula>$C$26&gt;$F$26</formula>
    </cfRule>
    <cfRule type="expression" dxfId="7" priority="12">
      <formula>$C$26&lt;=$F$26</formula>
    </cfRule>
  </conditionalFormatting>
  <conditionalFormatting sqref="E33">
    <cfRule type="expression" dxfId="6" priority="5">
      <formula>$C$33&gt;$F$33</formula>
    </cfRule>
    <cfRule type="expression" dxfId="5" priority="6">
      <formula>$C$33&lt;=$F$33</formula>
    </cfRule>
  </conditionalFormatting>
  <conditionalFormatting sqref="E39">
    <cfRule type="expression" dxfId="4" priority="9">
      <formula>$C$39&gt;$F$39</formula>
    </cfRule>
    <cfRule type="expression" dxfId="3" priority="10">
      <formula>$C$39&lt;=$F$39</formula>
    </cfRule>
  </conditionalFormatting>
  <conditionalFormatting sqref="E41">
    <cfRule type="expression" dxfId="2" priority="7">
      <formula>$C$41&gt;$F$41</formula>
    </cfRule>
    <cfRule type="expression" dxfId="1" priority="8">
      <formula>$C$41&lt;=$F$41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200-000004000000}">
            <xm:f>Geometrie!$C$26="nein"</xm:f>
            <x14:dxf>
              <font>
                <color theme="0"/>
              </font>
            </x14:dxf>
          </x14:cfRule>
          <xm:sqref>B18:H18</xm:sqref>
        </x14:conditionalFormatting>
        <x14:conditionalFormatting xmlns:xm="http://schemas.microsoft.com/office/excel/2006/main">
          <x14:cfRule type="expression" priority="1" id="{00000000-000E-0000-0200-000001000000}">
            <xm:f>Geometrie!$C$26="nein"</xm:f>
            <x14:dxf>
              <fill>
                <patternFill>
                  <bgColor rgb="FFFFFFFF"/>
                </patternFill>
              </fill>
            </x14:dxf>
          </x14:cfRule>
          <xm:sqref>E18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EC4719-DD4F-417C-B9EC-B95D973FC050}">
          <x14:formula1>
            <xm:f>Daten!$G$2:$G$3</xm:f>
          </x14:formula1>
          <xm:sqref>F6</xm:sqref>
        </x14:dataValidation>
        <x14:dataValidation type="list" allowBlank="1" showInputMessage="1" showErrorMessage="1" xr:uid="{2BCEFFE1-B43E-4399-BDEE-37E785131978}">
          <x14:formula1>
            <xm:f>Daten!$D$2:$D$3</xm:f>
          </x14:formula1>
          <xm:sqref>F11</xm:sqref>
        </x14:dataValidation>
        <x14:dataValidation type="list" allowBlank="1" showInputMessage="1" showErrorMessage="1" xr:uid="{9F2B2AD1-7B06-47AB-A277-BA7630BC9893}">
          <x14:formula1>
            <xm:f>Daten!$F$2:$F$7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A1B2-AB75-4221-8D7D-AA8097A7E310}">
  <sheetPr>
    <pageSetUpPr fitToPage="1"/>
  </sheetPr>
  <dimension ref="A3:AA34"/>
  <sheetViews>
    <sheetView workbookViewId="0">
      <selection activeCell="C7" sqref="C7"/>
    </sheetView>
  </sheetViews>
  <sheetFormatPr baseColWidth="10" defaultRowHeight="15"/>
  <cols>
    <col min="1" max="27" width="8.7109375" style="2" customWidth="1"/>
    <col min="28" max="28" width="9.7109375" style="2" customWidth="1"/>
    <col min="29" max="16384" width="11.42578125" style="2"/>
  </cols>
  <sheetData>
    <row r="3" spans="1:27">
      <c r="A3" s="90" t="s">
        <v>138</v>
      </c>
    </row>
    <row r="5" spans="1:27" ht="18">
      <c r="B5" s="59" t="s">
        <v>107</v>
      </c>
      <c r="C5" s="59">
        <f>Daten!C17</f>
        <v>1</v>
      </c>
      <c r="D5" s="61">
        <f>Daten!D17</f>
        <v>2.5</v>
      </c>
      <c r="E5" s="61">
        <f>Daten!E17</f>
        <v>2.5</v>
      </c>
      <c r="F5" s="61">
        <f>Daten!F17</f>
        <v>2.5</v>
      </c>
      <c r="G5" s="61">
        <f>Daten!G17</f>
        <v>2.5</v>
      </c>
      <c r="H5" s="61">
        <f>Daten!H17</f>
        <v>0</v>
      </c>
      <c r="I5" s="61">
        <f>Daten!I17</f>
        <v>0</v>
      </c>
      <c r="J5" s="61">
        <f>Daten!J17</f>
        <v>0</v>
      </c>
      <c r="K5" s="61">
        <f>Daten!K17</f>
        <v>0</v>
      </c>
      <c r="L5" s="61">
        <f>Daten!L17</f>
        <v>0</v>
      </c>
      <c r="M5" s="61">
        <f>Daten!M17</f>
        <v>0</v>
      </c>
      <c r="N5" s="61">
        <f>Daten!N17</f>
        <v>0</v>
      </c>
      <c r="O5" s="61">
        <f>Daten!O17</f>
        <v>0</v>
      </c>
      <c r="P5" s="61">
        <f>Daten!P17</f>
        <v>0</v>
      </c>
      <c r="Q5" s="61">
        <f>Daten!Q17</f>
        <v>0</v>
      </c>
      <c r="R5" s="61">
        <f>Daten!R17</f>
        <v>0</v>
      </c>
      <c r="S5" s="61">
        <f>Daten!S17</f>
        <v>0</v>
      </c>
      <c r="T5" s="61">
        <f>Daten!T17</f>
        <v>0</v>
      </c>
      <c r="U5" s="61">
        <f>Daten!U17</f>
        <v>0</v>
      </c>
      <c r="V5" s="61">
        <f>Daten!V17</f>
        <v>0</v>
      </c>
      <c r="W5" s="61">
        <f>Daten!W17</f>
        <v>0</v>
      </c>
      <c r="X5" s="61">
        <f>Daten!X17</f>
        <v>0</v>
      </c>
      <c r="Y5" s="61">
        <f>Daten!Y17</f>
        <v>0</v>
      </c>
      <c r="Z5" s="61">
        <f>Daten!Z17</f>
        <v>0</v>
      </c>
      <c r="AA5" s="78">
        <f>Daten!AA17</f>
        <v>0</v>
      </c>
    </row>
    <row r="6" spans="1:27" ht="18">
      <c r="A6" s="65" t="s">
        <v>105</v>
      </c>
      <c r="B6" s="38" t="s">
        <v>106</v>
      </c>
      <c r="C6" s="59">
        <f>IF(Daten!C11&gt;0,Daten!C11,"")</f>
        <v>1</v>
      </c>
      <c r="D6" s="61">
        <f>IF(Daten!D11&gt;0,Daten!D11,"")</f>
        <v>2</v>
      </c>
      <c r="E6" s="61">
        <f>IF(Daten!E11&gt;0,Daten!E11,"")</f>
        <v>3</v>
      </c>
      <c r="F6" s="61">
        <f>IF(Daten!F11&gt;0,Daten!F11,"")</f>
        <v>4</v>
      </c>
      <c r="G6" s="61">
        <f>IF(Daten!G11&gt;0,Daten!G11,"")</f>
        <v>5</v>
      </c>
      <c r="H6" s="61" t="str">
        <f>IF(Daten!H11&gt;0,Daten!H11,"")</f>
        <v/>
      </c>
      <c r="I6" s="61" t="str">
        <f>IF(Daten!I11&gt;0,Daten!I11,"")</f>
        <v/>
      </c>
      <c r="J6" s="61" t="str">
        <f>IF(Daten!J11&gt;0,Daten!J11,"")</f>
        <v/>
      </c>
      <c r="K6" s="61" t="str">
        <f>IF(Daten!K11&gt;0,Daten!K11,"")</f>
        <v/>
      </c>
      <c r="L6" s="61" t="str">
        <f>IF(Daten!L11&gt;0,Daten!L11,"")</f>
        <v/>
      </c>
      <c r="M6" s="61" t="str">
        <f>IF(Daten!M11&gt;0,Daten!M11,"")</f>
        <v/>
      </c>
      <c r="N6" s="61" t="str">
        <f>IF(Daten!N11&gt;0,Daten!N11,"")</f>
        <v/>
      </c>
      <c r="O6" s="61" t="str">
        <f>IF(Daten!O11&gt;0,Daten!O11,"")</f>
        <v/>
      </c>
      <c r="P6" s="61" t="str">
        <f>IF(Daten!P11&gt;0,Daten!P11,"")</f>
        <v/>
      </c>
      <c r="Q6" s="61" t="str">
        <f>IF(Daten!Q11&gt;0,Daten!Q11,"")</f>
        <v/>
      </c>
      <c r="R6" s="61" t="str">
        <f>IF(Daten!R11&gt;0,Daten!R11,"")</f>
        <v/>
      </c>
      <c r="S6" s="61" t="str">
        <f>IF(Daten!S11&gt;0,Daten!S11,"")</f>
        <v/>
      </c>
      <c r="T6" s="61" t="str">
        <f>IF(Daten!T11&gt;0,Daten!T11,"")</f>
        <v/>
      </c>
      <c r="U6" s="61" t="str">
        <f>IF(Daten!U11&gt;0,Daten!U11,"")</f>
        <v/>
      </c>
      <c r="V6" s="61" t="str">
        <f>IF(Daten!V11&gt;0,Daten!V11,"")</f>
        <v/>
      </c>
      <c r="W6" s="61" t="str">
        <f>IF(Daten!W11&gt;0,Daten!W11,"")</f>
        <v/>
      </c>
      <c r="X6" s="61" t="str">
        <f>IF(Daten!X11&gt;0,Daten!X11,"")</f>
        <v/>
      </c>
      <c r="Y6" s="61" t="str">
        <f>IF(Daten!Y11&gt;0,Daten!Y11,"")</f>
        <v/>
      </c>
      <c r="Z6" s="61" t="str">
        <f>IF(Daten!Z11&gt;0,Daten!Z11,"")</f>
        <v/>
      </c>
      <c r="AA6" s="78" t="str">
        <f>IF(Daten!AA11&gt;0,Daten!AA11,"")</f>
        <v/>
      </c>
    </row>
    <row r="7" spans="1:27">
      <c r="A7" s="38">
        <f>Daten!C27</f>
        <v>1</v>
      </c>
      <c r="B7" s="54">
        <f>IF(Daten!C21&gt;0,Daten!C21,"")</f>
        <v>1</v>
      </c>
      <c r="C7" s="6">
        <f>IF(OR(C$6="",$B7=""),"",Daten!H94)</f>
        <v>9.4857014424846664</v>
      </c>
      <c r="D7" s="6">
        <f>IF(OR(D$6="",$B7=""),"",Daten!K94)</f>
        <v>5.496491228070175</v>
      </c>
      <c r="E7" s="6">
        <f>IF(OR(E$6="",$B7=""),"",Daten!N94)</f>
        <v>2.8378400961300563</v>
      </c>
      <c r="F7" s="6">
        <f>IF(OR(F$6="",$B7=""),"",Daten!Q94)</f>
        <v>-3.8591263601320027</v>
      </c>
      <c r="G7" s="6">
        <f>IF(OR(G$6="",$B7=""),"",Daten!T94)</f>
        <v>-5.44232158788214</v>
      </c>
      <c r="H7" s="6" t="str">
        <f>IF(OR(H$6="",$B7=""),"",Daten!W94)</f>
        <v/>
      </c>
      <c r="I7" s="6" t="str">
        <f>IF(OR(I$6="",$B7=""),"",Daten!Z94)</f>
        <v/>
      </c>
      <c r="J7" s="6" t="str">
        <f>IF(OR(J$6="",$B7=""),"",Daten!AC94)</f>
        <v/>
      </c>
      <c r="K7" s="6" t="str">
        <f>IF(OR(K$6="",$B7=""),"",Daten!AF94)</f>
        <v/>
      </c>
      <c r="L7" s="6" t="str">
        <f>IF(OR(L$6="",$B7=""),"",Daten!AI94)</f>
        <v/>
      </c>
      <c r="M7" s="6" t="str">
        <f>IF(OR(M$6="",$B7=""),"",Daten!AL94)</f>
        <v/>
      </c>
      <c r="N7" s="6" t="str">
        <f>IF(OR(N$6="",$B7=""),"",Daten!AO94)</f>
        <v/>
      </c>
      <c r="O7" s="6" t="str">
        <f>IF(OR(O$6="",$B7=""),"",Daten!AR94)</f>
        <v/>
      </c>
      <c r="P7" s="6" t="str">
        <f>IF(OR(P$6="",$B7=""),"",Daten!AU94)</f>
        <v/>
      </c>
      <c r="Q7" s="6" t="str">
        <f>IF(OR(Q$6="",$B7=""),"",Daten!AX94)</f>
        <v/>
      </c>
      <c r="R7" s="6" t="str">
        <f>IF(OR(R$6="",$B7=""),"",Daten!BA94)</f>
        <v/>
      </c>
      <c r="S7" s="6" t="str">
        <f>IF(OR(S$6="",$B7=""),"",Daten!BD94)</f>
        <v/>
      </c>
      <c r="T7" s="6" t="str">
        <f>IF(OR(T$6="",$B7=""),"",Daten!BG94)</f>
        <v/>
      </c>
      <c r="U7" s="6" t="str">
        <f>IF(OR(U$6="",$B7=""),"",Daten!BJ94)</f>
        <v/>
      </c>
      <c r="V7" s="6" t="str">
        <f>IF(OR(V$6="",$B7=""),"",Daten!BM94)</f>
        <v/>
      </c>
      <c r="W7" s="6" t="str">
        <f>IF(OR(W$6="",$B7=""),"",Daten!BP94)</f>
        <v/>
      </c>
      <c r="X7" s="6" t="str">
        <f>IF(OR(X$6="",$B7=""),"",Daten!BS94)</f>
        <v/>
      </c>
      <c r="Y7" s="6" t="str">
        <f>IF(OR(Y$6="",$B7=""),"",Daten!BV94)</f>
        <v/>
      </c>
      <c r="Z7" s="6" t="str">
        <f>IF(OR(Z$6="",$B7=""),"",Daten!BY94)</f>
        <v/>
      </c>
      <c r="AA7" s="16" t="str">
        <f>IF(OR(AA$6="",$B7=""),"",Daten!CB94)</f>
        <v/>
      </c>
    </row>
    <row r="8" spans="1:27">
      <c r="A8" s="41">
        <f>Daten!D27</f>
        <v>1.25</v>
      </c>
      <c r="B8" s="55">
        <f>IF(Daten!D21&gt;0,Daten!D21,"")</f>
        <v>2</v>
      </c>
      <c r="C8" s="6">
        <f>IF(OR(C$6="",$B8=""),"",Daten!H105)</f>
        <v>8.7391008494300877</v>
      </c>
      <c r="D8" s="6">
        <f>IF(OR(D$6="",$B8=""),"",Daten!K105)</f>
        <v>4.7846093799862093</v>
      </c>
      <c r="E8" s="6">
        <f>IF(OR(E$6="",$B8=""),"",Daten!N105)</f>
        <v>2.025544016464381</v>
      </c>
      <c r="F8" s="6">
        <f>IF(OR(F$6="",$B8=""),"",Daten!Q105)</f>
        <v>-3.0975764710244458</v>
      </c>
      <c r="G8" s="6">
        <f>IF(OR(G$6="",$B8=""),"",Daten!T105)</f>
        <v>-4.8397047825535253</v>
      </c>
      <c r="H8" s="6" t="str">
        <f>IF(OR(H$6="",$B8=""),"",Daten!W105)</f>
        <v/>
      </c>
      <c r="I8" s="6" t="str">
        <f>IF(OR(I$6="",$B8=""),"",Daten!Z105)</f>
        <v/>
      </c>
      <c r="J8" s="6" t="str">
        <f>IF(OR(J$6="",$B8=""),"",Daten!AC105)</f>
        <v/>
      </c>
      <c r="K8" s="6" t="str">
        <f>IF(OR(K$6="",$B8=""),"",Daten!AF105)</f>
        <v/>
      </c>
      <c r="L8" s="6" t="str">
        <f>IF(OR(L$6="",$B8=""),"",Daten!AI105)</f>
        <v/>
      </c>
      <c r="M8" s="6" t="str">
        <f>IF(OR(M$6="",$B8=""),"",Daten!AL105)</f>
        <v/>
      </c>
      <c r="N8" s="6" t="str">
        <f>IF(OR(N$6="",$B8=""),"",Daten!AO105)</f>
        <v/>
      </c>
      <c r="O8" s="6" t="str">
        <f>IF(OR(O$6="",$B8=""),"",Daten!AR105)</f>
        <v/>
      </c>
      <c r="P8" s="6" t="str">
        <f>IF(OR(P$6="",$B8=""),"",Daten!AU105)</f>
        <v/>
      </c>
      <c r="Q8" s="6" t="str">
        <f>IF(OR(Q$6="",$B8=""),"",Daten!AX105)</f>
        <v/>
      </c>
      <c r="R8" s="6" t="str">
        <f>IF(OR(R$6="",$B8=""),"",Daten!BA105)</f>
        <v/>
      </c>
      <c r="S8" s="6" t="str">
        <f>IF(OR(S$6="",$B8=""),"",Daten!BD105)</f>
        <v/>
      </c>
      <c r="T8" s="6" t="str">
        <f>IF(OR(T$6="",$B8=""),"",Daten!BG105)</f>
        <v/>
      </c>
      <c r="U8" s="6" t="str">
        <f>IF(OR(U$6="",$B8=""),"",Daten!BJ105)</f>
        <v/>
      </c>
      <c r="V8" s="6" t="str">
        <f>IF(OR(V$6="",$B8=""),"",Daten!BM105)</f>
        <v/>
      </c>
      <c r="W8" s="6" t="str">
        <f>IF(OR(W$6="",$B8=""),"",Daten!BP105)</f>
        <v/>
      </c>
      <c r="X8" s="6" t="str">
        <f>IF(OR(X$6="",$B8=""),"",Daten!BS105)</f>
        <v/>
      </c>
      <c r="Y8" s="6" t="str">
        <f>IF(OR(Y$6="",$B8=""),"",Daten!BV105)</f>
        <v/>
      </c>
      <c r="Z8" s="6" t="str">
        <f>IF(OR(Z$6="",$B8=""),"",Daten!BY105)</f>
        <v/>
      </c>
      <c r="AA8" s="16" t="str">
        <f>IF(OR(AA$6="",$B8=""),"",Daten!CB105)</f>
        <v/>
      </c>
    </row>
    <row r="9" spans="1:27">
      <c r="A9" s="41">
        <f>Daten!E27</f>
        <v>1.25</v>
      </c>
      <c r="B9" s="55">
        <f>IF(Daten!E21&gt;0,Daten!E21,"")</f>
        <v>3</v>
      </c>
      <c r="C9" s="6">
        <f>IF(OR(C$6="",$B9=""),"",Daten!H116)</f>
        <v>7.8331368710751654</v>
      </c>
      <c r="D9" s="6">
        <f>IF(OR(D$6="",$B9=""),"",Daten!K116)</f>
        <v>3.9671508197126273</v>
      </c>
      <c r="E9" s="6">
        <f>IF(OR(E$6="",$B9=""),"",Daten!N116)</f>
        <v>1.0766399517567062</v>
      </c>
      <c r="F9" s="6">
        <f>IF(OR(F$6="",$B9=""),"",Daten!Q116)</f>
        <v>-2.2286979361529671</v>
      </c>
      <c r="G9" s="6">
        <f>IF(OR(G$6="",$B9=""),"",Daten!T116)</f>
        <v>-4.2038137282110686</v>
      </c>
      <c r="H9" s="6" t="str">
        <f>IF(OR(H$6="",$B9=""),"",Daten!W116)</f>
        <v/>
      </c>
      <c r="I9" s="6" t="str">
        <f>IF(OR(I$6="",$B9=""),"",Daten!Z116)</f>
        <v/>
      </c>
      <c r="J9" s="6" t="str">
        <f>IF(OR(J$6="",$B9=""),"",Daten!AC116)</f>
        <v/>
      </c>
      <c r="K9" s="6" t="str">
        <f>IF(OR(K$6="",$B9=""),"",Daten!AF116)</f>
        <v/>
      </c>
      <c r="L9" s="6" t="str">
        <f>IF(OR(L$6="",$B9=""),"",Daten!AI116)</f>
        <v/>
      </c>
      <c r="M9" s="6" t="str">
        <f>IF(OR(M$6="",$B9=""),"",Daten!AL116)</f>
        <v/>
      </c>
      <c r="N9" s="6" t="str">
        <f>IF(OR(N$6="",$B9=""),"",Daten!AO116)</f>
        <v/>
      </c>
      <c r="O9" s="6" t="str">
        <f>IF(OR(O$6="",$B9=""),"",Daten!AR116)</f>
        <v/>
      </c>
      <c r="P9" s="6" t="str">
        <f>IF(OR(P$6="",$B9=""),"",Daten!AU116)</f>
        <v/>
      </c>
      <c r="Q9" s="6" t="str">
        <f>IF(OR(Q$6="",$B9=""),"",Daten!AX116)</f>
        <v/>
      </c>
      <c r="R9" s="6" t="str">
        <f>IF(OR(R$6="",$B9=""),"",Daten!BA116)</f>
        <v/>
      </c>
      <c r="S9" s="6" t="str">
        <f>IF(OR(S$6="",$B9=""),"",Daten!BD116)</f>
        <v/>
      </c>
      <c r="T9" s="6" t="str">
        <f>IF(OR(T$6="",$B9=""),"",Daten!BG116)</f>
        <v/>
      </c>
      <c r="U9" s="6" t="str">
        <f>IF(OR(U$6="",$B9=""),"",Daten!BJ116)</f>
        <v/>
      </c>
      <c r="V9" s="6" t="str">
        <f>IF(OR(V$6="",$B9=""),"",Daten!BM116)</f>
        <v/>
      </c>
      <c r="W9" s="6" t="str">
        <f>IF(OR(W$6="",$B9=""),"",Daten!BP116)</f>
        <v/>
      </c>
      <c r="X9" s="6" t="str">
        <f>IF(OR(X$6="",$B9=""),"",Daten!BS116)</f>
        <v/>
      </c>
      <c r="Y9" s="6" t="str">
        <f>IF(OR(Y$6="",$B9=""),"",Daten!BV116)</f>
        <v/>
      </c>
      <c r="Z9" s="6" t="str">
        <f>IF(OR(Z$6="",$B9=""),"",Daten!BY116)</f>
        <v/>
      </c>
      <c r="AA9" s="16" t="str">
        <f>IF(OR(AA$6="",$B9=""),"",Daten!CB116)</f>
        <v/>
      </c>
    </row>
    <row r="10" spans="1:27">
      <c r="A10" s="41">
        <f>Daten!F27</f>
        <v>1.25</v>
      </c>
      <c r="B10" s="55">
        <f>IF(Daten!F21&gt;0,Daten!F21,"")</f>
        <v>4</v>
      </c>
      <c r="C10" s="6">
        <f>IF(OR(C$6="",$B10=""),"",Daten!H127)</f>
        <v>8.6010773660022188</v>
      </c>
      <c r="D10" s="6">
        <f>IF(OR(D$6="",$B10=""),"",Daten!K127)</f>
        <v>4.6559727755775215</v>
      </c>
      <c r="E10" s="6">
        <f>IF(OR(E$6="",$B10=""),"",Daten!N127)</f>
        <v>1.8761671241843336</v>
      </c>
      <c r="F10" s="6">
        <f>IF(OR(F$6="",$B10=""),"",Daten!Q127)</f>
        <v>-2.9596491228070172</v>
      </c>
      <c r="G10" s="6">
        <f>IF(OR(G$6="",$B10=""),"",Daten!T127)</f>
        <v>-4.7348563088997722</v>
      </c>
      <c r="H10" s="6" t="str">
        <f>IF(OR(H$6="",$B10=""),"",Daten!W127)</f>
        <v/>
      </c>
      <c r="I10" s="6" t="str">
        <f>IF(OR(I$6="",$B10=""),"",Daten!Z127)</f>
        <v/>
      </c>
      <c r="J10" s="6" t="str">
        <f>IF(OR(J$6="",$B10=""),"",Daten!AC127)</f>
        <v/>
      </c>
      <c r="K10" s="6" t="str">
        <f>IF(OR(K$6="",$B10=""),"",Daten!AF127)</f>
        <v/>
      </c>
      <c r="L10" s="6" t="str">
        <f>IF(OR(L$6="",$B10=""),"",Daten!AI127)</f>
        <v/>
      </c>
      <c r="M10" s="6" t="str">
        <f>IF(OR(M$6="",$B10=""),"",Daten!AL127)</f>
        <v/>
      </c>
      <c r="N10" s="6" t="str">
        <f>IF(OR(N$6="",$B10=""),"",Daten!AO127)</f>
        <v/>
      </c>
      <c r="O10" s="6" t="str">
        <f>IF(OR(O$6="",$B10=""),"",Daten!AR127)</f>
        <v/>
      </c>
      <c r="P10" s="6" t="str">
        <f>IF(OR(P$6="",$B10=""),"",Daten!AU127)</f>
        <v/>
      </c>
      <c r="Q10" s="6" t="str">
        <f>IF(OR(Q$6="",$B10=""),"",Daten!AX127)</f>
        <v/>
      </c>
      <c r="R10" s="6" t="str">
        <f>IF(OR(R$6="",$B10=""),"",Daten!BA127)</f>
        <v/>
      </c>
      <c r="S10" s="6" t="str">
        <f>IF(OR(S$6="",$B10=""),"",Daten!BD127)</f>
        <v/>
      </c>
      <c r="T10" s="6" t="str">
        <f>IF(OR(T$6="",$B10=""),"",Daten!BG127)</f>
        <v/>
      </c>
      <c r="U10" s="6" t="str">
        <f>IF(OR(U$6="",$B10=""),"",Daten!BJ127)</f>
        <v/>
      </c>
      <c r="V10" s="6" t="str">
        <f>IF(OR(V$6="",$B10=""),"",Daten!BM127)</f>
        <v/>
      </c>
      <c r="W10" s="6" t="str">
        <f>IF(OR(W$6="",$B10=""),"",Daten!BP127)</f>
        <v/>
      </c>
      <c r="X10" s="6" t="str">
        <f>IF(OR(X$6="",$B10=""),"",Daten!BS127)</f>
        <v/>
      </c>
      <c r="Y10" s="6" t="str">
        <f>IF(OR(Y$6="",$B10=""),"",Daten!BV127)</f>
        <v/>
      </c>
      <c r="Z10" s="6" t="str">
        <f>IF(OR(Z$6="",$B10=""),"",Daten!BY127)</f>
        <v/>
      </c>
      <c r="AA10" s="16" t="str">
        <f>IF(OR(AA$6="",$B10=""),"",Daten!CB127)</f>
        <v/>
      </c>
    </row>
    <row r="11" spans="1:27">
      <c r="A11" s="41">
        <f>Daten!G27</f>
        <v>0</v>
      </c>
      <c r="B11" s="55" t="str">
        <f>IF(Daten!G21&gt;0,Daten!G21,"")</f>
        <v/>
      </c>
      <c r="C11" s="6" t="str">
        <f>IF(OR(C$6="",$B11=""),"",Daten!H138)</f>
        <v/>
      </c>
      <c r="D11" s="6" t="str">
        <f>IF(OR(D$6="",$B11=""),"",Daten!K138)</f>
        <v/>
      </c>
      <c r="E11" s="6" t="str">
        <f>IF(OR(E$6="",$B11=""),"",Daten!N138)</f>
        <v/>
      </c>
      <c r="F11" s="6" t="str">
        <f>IF(OR(F$6="",$B11=""),"",Daten!Q138)</f>
        <v/>
      </c>
      <c r="G11" s="6" t="str">
        <f>IF(OR(G$6="",$B11=""),"",Daten!T138)</f>
        <v/>
      </c>
      <c r="H11" s="6" t="str">
        <f>IF(OR(H$6="",$B11=""),"",Daten!W138)</f>
        <v/>
      </c>
      <c r="I11" s="6" t="str">
        <f>IF(OR(I$6="",$B11=""),"",Daten!Z138)</f>
        <v/>
      </c>
      <c r="J11" s="6" t="str">
        <f>IF(OR(J$6="",$B11=""),"",Daten!AC138)</f>
        <v/>
      </c>
      <c r="K11" s="6" t="str">
        <f>IF(OR(K$6="",$B11=""),"",Daten!AF138)</f>
        <v/>
      </c>
      <c r="L11" s="6" t="str">
        <f>IF(OR(L$6="",$B11=""),"",Daten!AI138)</f>
        <v/>
      </c>
      <c r="M11" s="6" t="str">
        <f>IF(OR(M$6="",$B11=""),"",Daten!AL138)</f>
        <v/>
      </c>
      <c r="N11" s="6" t="str">
        <f>IF(OR(N$6="",$B11=""),"",Daten!AO138)</f>
        <v/>
      </c>
      <c r="O11" s="6" t="str">
        <f>IF(OR(O$6="",$B11=""),"",Daten!AR138)</f>
        <v/>
      </c>
      <c r="P11" s="6" t="str">
        <f>IF(OR(P$6="",$B11=""),"",Daten!AU138)</f>
        <v/>
      </c>
      <c r="Q11" s="6" t="str">
        <f>IF(OR(Q$6="",$B11=""),"",Daten!AX138)</f>
        <v/>
      </c>
      <c r="R11" s="6" t="str">
        <f>IF(OR(R$6="",$B11=""),"",Daten!BA138)</f>
        <v/>
      </c>
      <c r="S11" s="6" t="str">
        <f>IF(OR(S$6="",$B11=""),"",Daten!BD138)</f>
        <v/>
      </c>
      <c r="T11" s="6" t="str">
        <f>IF(OR(T$6="",$B11=""),"",Daten!BG138)</f>
        <v/>
      </c>
      <c r="U11" s="6" t="str">
        <f>IF(OR(U$6="",$B11=""),"",Daten!BJ138)</f>
        <v/>
      </c>
      <c r="V11" s="6" t="str">
        <f>IF(OR(V$6="",$B11=""),"",Daten!BM138)</f>
        <v/>
      </c>
      <c r="W11" s="6" t="str">
        <f>IF(OR(W$6="",$B11=""),"",Daten!BP138)</f>
        <v/>
      </c>
      <c r="X11" s="6" t="str">
        <f>IF(OR(X$6="",$B11=""),"",Daten!BS138)</f>
        <v/>
      </c>
      <c r="Y11" s="6" t="str">
        <f>IF(OR(Y$6="",$B11=""),"",Daten!BV138)</f>
        <v/>
      </c>
      <c r="Z11" s="6" t="str">
        <f>IF(OR(Z$6="",$B11=""),"",Daten!BY138)</f>
        <v/>
      </c>
      <c r="AA11" s="16" t="str">
        <f>IF(OR(AA$6="",$B11=""),"",Daten!CB138)</f>
        <v/>
      </c>
    </row>
    <row r="12" spans="1:27">
      <c r="A12" s="41">
        <f>Daten!H27</f>
        <v>0</v>
      </c>
      <c r="B12" s="55" t="str">
        <f>IF(Daten!H21&gt;0,Daten!H21,"")</f>
        <v/>
      </c>
      <c r="C12" s="6" t="str">
        <f>IF(OR(C$6="",$B12=""),"",Daten!H149)</f>
        <v/>
      </c>
      <c r="D12" s="6" t="str">
        <f>IF(OR(D$6="",$B12=""),"",Daten!K149)</f>
        <v/>
      </c>
      <c r="E12" s="6" t="str">
        <f>IF(OR(E$6="",$B12=""),"",Daten!N149)</f>
        <v/>
      </c>
      <c r="F12" s="6" t="str">
        <f>IF(OR(F$6="",$B12=""),"",Daten!Q149)</f>
        <v/>
      </c>
      <c r="G12" s="6" t="str">
        <f>IF(OR(G$6="",$B12=""),"",Daten!T149)</f>
        <v/>
      </c>
      <c r="H12" s="6" t="str">
        <f>IF(OR(H$6="",$B12=""),"",Daten!W149)</f>
        <v/>
      </c>
      <c r="I12" s="6" t="str">
        <f>IF(OR(I$6="",$B12=""),"",Daten!Z149)</f>
        <v/>
      </c>
      <c r="J12" s="6" t="str">
        <f>IF(OR(J$6="",$B12=""),"",Daten!AC149)</f>
        <v/>
      </c>
      <c r="K12" s="6" t="str">
        <f>IF(OR(K$6="",$B12=""),"",Daten!AF149)</f>
        <v/>
      </c>
      <c r="L12" s="6" t="str">
        <f>IF(OR(L$6="",$B12=""),"",Daten!AI149)</f>
        <v/>
      </c>
      <c r="M12" s="6" t="str">
        <f>IF(OR(M$6="",$B12=""),"",Daten!AL149)</f>
        <v/>
      </c>
      <c r="N12" s="6" t="str">
        <f>IF(OR(N$6="",$B12=""),"",Daten!AO149)</f>
        <v/>
      </c>
      <c r="O12" s="6" t="str">
        <f>IF(OR(O$6="",$B12=""),"",Daten!AR149)</f>
        <v/>
      </c>
      <c r="P12" s="6" t="str">
        <f>IF(OR(P$6="",$B12=""),"",Daten!AU149)</f>
        <v/>
      </c>
      <c r="Q12" s="6" t="str">
        <f>IF(OR(Q$6="",$B12=""),"",Daten!AX149)</f>
        <v/>
      </c>
      <c r="R12" s="6" t="str">
        <f>IF(OR(R$6="",$B12=""),"",Daten!BA149)</f>
        <v/>
      </c>
      <c r="S12" s="6" t="str">
        <f>IF(OR(S$6="",$B12=""),"",Daten!BD149)</f>
        <v/>
      </c>
      <c r="T12" s="6" t="str">
        <f>IF(OR(T$6="",$B12=""),"",Daten!BG149)</f>
        <v/>
      </c>
      <c r="U12" s="6" t="str">
        <f>IF(OR(U$6="",$B12=""),"",Daten!BJ149)</f>
        <v/>
      </c>
      <c r="V12" s="6" t="str">
        <f>IF(OR(V$6="",$B12=""),"",Daten!BM149)</f>
        <v/>
      </c>
      <c r="W12" s="6" t="str">
        <f>IF(OR(W$6="",$B12=""),"",Daten!BP149)</f>
        <v/>
      </c>
      <c r="X12" s="6" t="str">
        <f>IF(OR(X$6="",$B12=""),"",Daten!BS149)</f>
        <v/>
      </c>
      <c r="Y12" s="6" t="str">
        <f>IF(OR(Y$6="",$B12=""),"",Daten!BV149)</f>
        <v/>
      </c>
      <c r="Z12" s="6" t="str">
        <f>IF(OR(Z$6="",$B12=""),"",Daten!BY149)</f>
        <v/>
      </c>
      <c r="AA12" s="16" t="str">
        <f>IF(OR(AA$6="",$B12=""),"",Daten!CB149)</f>
        <v/>
      </c>
    </row>
    <row r="13" spans="1:27">
      <c r="A13" s="41">
        <f>Daten!I27</f>
        <v>0</v>
      </c>
      <c r="B13" s="55" t="str">
        <f>IF(Daten!I21&gt;0,Daten!I21,"")</f>
        <v/>
      </c>
      <c r="C13" s="6" t="str">
        <f>IF(OR(C$6="",$B13=""),"",Daten!H160)</f>
        <v/>
      </c>
      <c r="D13" s="6" t="str">
        <f>IF(OR(D$6="",$B13=""),"",Daten!K160)</f>
        <v/>
      </c>
      <c r="E13" s="6" t="str">
        <f>IF(OR(E$6="",$B13=""),"",Daten!N160)</f>
        <v/>
      </c>
      <c r="F13" s="6" t="str">
        <f>IF(OR(F$6="",$B13=""),"",Daten!Q160)</f>
        <v/>
      </c>
      <c r="G13" s="6" t="str">
        <f>IF(OR(G$6="",$B13=""),"",Daten!T160)</f>
        <v/>
      </c>
      <c r="H13" s="6" t="str">
        <f>IF(OR(H$6="",$B13=""),"",Daten!W160)</f>
        <v/>
      </c>
      <c r="I13" s="6" t="str">
        <f>IF(OR(I$6="",$B13=""),"",Daten!Z160)</f>
        <v/>
      </c>
      <c r="J13" s="6" t="str">
        <f>IF(OR(J$6="",$B13=""),"",Daten!AC160)</f>
        <v/>
      </c>
      <c r="K13" s="6" t="str">
        <f>IF(OR(K$6="",$B13=""),"",Daten!AF160)</f>
        <v/>
      </c>
      <c r="L13" s="6" t="str">
        <f>IF(OR(L$6="",$B13=""),"",Daten!AI160)</f>
        <v/>
      </c>
      <c r="M13" s="6" t="str">
        <f>IF(OR(M$6="",$B13=""),"",Daten!AL160)</f>
        <v/>
      </c>
      <c r="N13" s="6" t="str">
        <f>IF(OR(N$6="",$B13=""),"",Daten!AO160)</f>
        <v/>
      </c>
      <c r="O13" s="6" t="str">
        <f>IF(OR(O$6="",$B13=""),"",Daten!AR160)</f>
        <v/>
      </c>
      <c r="P13" s="6" t="str">
        <f>IF(OR(P$6="",$B13=""),"",Daten!AU160)</f>
        <v/>
      </c>
      <c r="Q13" s="6" t="str">
        <f>IF(OR(Q$6="",$B13=""),"",Daten!AX160)</f>
        <v/>
      </c>
      <c r="R13" s="6" t="str">
        <f>IF(OR(R$6="",$B13=""),"",Daten!BA160)</f>
        <v/>
      </c>
      <c r="S13" s="6" t="str">
        <f>IF(OR(S$6="",$B13=""),"",Daten!BD160)</f>
        <v/>
      </c>
      <c r="T13" s="6" t="str">
        <f>IF(OR(T$6="",$B13=""),"",Daten!BG160)</f>
        <v/>
      </c>
      <c r="U13" s="6" t="str">
        <f>IF(OR(U$6="",$B13=""),"",Daten!BJ160)</f>
        <v/>
      </c>
      <c r="V13" s="6" t="str">
        <f>IF(OR(V$6="",$B13=""),"",Daten!BM160)</f>
        <v/>
      </c>
      <c r="W13" s="6" t="str">
        <f>IF(OR(W$6="",$B13=""),"",Daten!BP160)</f>
        <v/>
      </c>
      <c r="X13" s="6" t="str">
        <f>IF(OR(X$6="",$B13=""),"",Daten!BS160)</f>
        <v/>
      </c>
      <c r="Y13" s="6" t="str">
        <f>IF(OR(Y$6="",$B13=""),"",Daten!BV160)</f>
        <v/>
      </c>
      <c r="Z13" s="6" t="str">
        <f>IF(OR(Z$6="",$B13=""),"",Daten!BY160)</f>
        <v/>
      </c>
      <c r="AA13" s="16" t="str">
        <f>IF(OR(AA$6="",$B13=""),"",Daten!CB160)</f>
        <v/>
      </c>
    </row>
    <row r="14" spans="1:27">
      <c r="A14" s="41">
        <f>Daten!J27</f>
        <v>0</v>
      </c>
      <c r="B14" s="55" t="str">
        <f>IF(Daten!J21&gt;0,Daten!J21,"")</f>
        <v/>
      </c>
      <c r="C14" s="6" t="str">
        <f>IF(OR(C$6="",$B14=""),"",Daten!H171)</f>
        <v/>
      </c>
      <c r="D14" s="6" t="str">
        <f>IF(OR(D$6="",$B14=""),"",Daten!K171)</f>
        <v/>
      </c>
      <c r="E14" s="6" t="str">
        <f>IF(OR(E$6="",$B14=""),"",Daten!N171)</f>
        <v/>
      </c>
      <c r="F14" s="6" t="str">
        <f>IF(OR(F$6="",$B14=""),"",Daten!Q171)</f>
        <v/>
      </c>
      <c r="G14" s="6" t="str">
        <f>IF(OR(G$6="",$B14=""),"",Daten!T171)</f>
        <v/>
      </c>
      <c r="H14" s="6" t="str">
        <f>IF(OR(H$6="",$B14=""),"",Daten!W171)</f>
        <v/>
      </c>
      <c r="I14" s="6" t="str">
        <f>IF(OR(I$6="",$B14=""),"",Daten!Z171)</f>
        <v/>
      </c>
      <c r="J14" s="6" t="str">
        <f>IF(OR(J$6="",$B14=""),"",Daten!AC171)</f>
        <v/>
      </c>
      <c r="K14" s="6" t="str">
        <f>IF(OR(K$6="",$B14=""),"",Daten!AF171)</f>
        <v/>
      </c>
      <c r="L14" s="6" t="str">
        <f>IF(OR(L$6="",$B14=""),"",Daten!AI171)</f>
        <v/>
      </c>
      <c r="M14" s="6" t="str">
        <f>IF(OR(M$6="",$B14=""),"",Daten!AL171)</f>
        <v/>
      </c>
      <c r="N14" s="6" t="str">
        <f>IF(OR(N$6="",$B14=""),"",Daten!AO171)</f>
        <v/>
      </c>
      <c r="O14" s="6" t="str">
        <f>IF(OR(O$6="",$B14=""),"",Daten!AR171)</f>
        <v/>
      </c>
      <c r="P14" s="6" t="str">
        <f>IF(OR(P$6="",$B14=""),"",Daten!AU171)</f>
        <v/>
      </c>
      <c r="Q14" s="6" t="str">
        <f>IF(OR(Q$6="",$B14=""),"",Daten!AX171)</f>
        <v/>
      </c>
      <c r="R14" s="6" t="str">
        <f>IF(OR(R$6="",$B14=""),"",Daten!BA171)</f>
        <v/>
      </c>
      <c r="S14" s="6" t="str">
        <f>IF(OR(S$6="",$B14=""),"",Daten!BD171)</f>
        <v/>
      </c>
      <c r="T14" s="6" t="str">
        <f>IF(OR(T$6="",$B14=""),"",Daten!BG171)</f>
        <v/>
      </c>
      <c r="U14" s="6" t="str">
        <f>IF(OR(U$6="",$B14=""),"",Daten!BJ171)</f>
        <v/>
      </c>
      <c r="V14" s="6" t="str">
        <f>IF(OR(V$6="",$B14=""),"",Daten!BM171)</f>
        <v/>
      </c>
      <c r="W14" s="6" t="str">
        <f>IF(OR(W$6="",$B14=""),"",Daten!BP171)</f>
        <v/>
      </c>
      <c r="X14" s="6" t="str">
        <f>IF(OR(X$6="",$B14=""),"",Daten!BS171)</f>
        <v/>
      </c>
      <c r="Y14" s="6" t="str">
        <f>IF(OR(Y$6="",$B14=""),"",Daten!BV171)</f>
        <v/>
      </c>
      <c r="Z14" s="6" t="str">
        <f>IF(OR(Z$6="",$B14=""),"",Daten!BY171)</f>
        <v/>
      </c>
      <c r="AA14" s="16" t="str">
        <f>IF(OR(AA$6="",$B14=""),"",Daten!CB171)</f>
        <v/>
      </c>
    </row>
    <row r="15" spans="1:27">
      <c r="A15" s="41">
        <f>Daten!K27</f>
        <v>0</v>
      </c>
      <c r="B15" s="55" t="str">
        <f>IF(Daten!K21,Daten!K21,"")</f>
        <v/>
      </c>
      <c r="C15" s="6" t="str">
        <f>IF(OR(C$6="",$B15=""),"",Daten!H182)</f>
        <v/>
      </c>
      <c r="D15" s="6" t="str">
        <f>IF(OR(D$6="",$B15=""),"",Daten!K182)</f>
        <v/>
      </c>
      <c r="E15" s="6" t="str">
        <f>IF(OR(E$6="",$B15=""),"",Daten!N182)</f>
        <v/>
      </c>
      <c r="F15" s="6" t="str">
        <f>IF(OR(F$6="",$B15=""),"",Daten!Q182)</f>
        <v/>
      </c>
      <c r="G15" s="6" t="str">
        <f>IF(OR(G$6="",$B15=""),"",Daten!T182)</f>
        <v/>
      </c>
      <c r="H15" s="6" t="str">
        <f>IF(OR(H$6="",$B15=""),"",Daten!W182)</f>
        <v/>
      </c>
      <c r="I15" s="6" t="str">
        <f>IF(OR(I$6="",$B15=""),"",Daten!Z182)</f>
        <v/>
      </c>
      <c r="J15" s="6" t="str">
        <f>IF(OR(J$6="",$B15=""),"",Daten!AC182)</f>
        <v/>
      </c>
      <c r="K15" s="6" t="str">
        <f>IF(OR(K$6="",$B15=""),"",Daten!AF182)</f>
        <v/>
      </c>
      <c r="L15" s="6" t="str">
        <f>IF(OR(L$6="",$B15=""),"",Daten!AI182)</f>
        <v/>
      </c>
      <c r="M15" s="6" t="str">
        <f>IF(OR(M$6="",$B15=""),"",Daten!AL182)</f>
        <v/>
      </c>
      <c r="N15" s="6" t="str">
        <f>IF(OR(N$6="",$B15=""),"",Daten!AO182)</f>
        <v/>
      </c>
      <c r="O15" s="6" t="str">
        <f>IF(OR(O$6="",$B15=""),"",Daten!AR182)</f>
        <v/>
      </c>
      <c r="P15" s="6" t="str">
        <f>IF(OR(P$6="",$B15=""),"",Daten!AU182)</f>
        <v/>
      </c>
      <c r="Q15" s="6" t="str">
        <f>IF(OR(Q$6="",$B15=""),"",Daten!AX182)</f>
        <v/>
      </c>
      <c r="R15" s="6" t="str">
        <f>IF(OR(R$6="",$B15=""),"",Daten!BA182)</f>
        <v/>
      </c>
      <c r="S15" s="6" t="str">
        <f>IF(OR(S$6="",$B15=""),"",Daten!BD182)</f>
        <v/>
      </c>
      <c r="T15" s="6" t="str">
        <f>IF(OR(T$6="",$B15=""),"",Daten!BG182)</f>
        <v/>
      </c>
      <c r="U15" s="6" t="str">
        <f>IF(OR(U$6="",$B15=""),"",Daten!BJ182)</f>
        <v/>
      </c>
      <c r="V15" s="6" t="str">
        <f>IF(OR(V$6="",$B15=""),"",Daten!BM182)</f>
        <v/>
      </c>
      <c r="W15" s="6" t="str">
        <f>IF(OR(W$6="",$B15=""),"",Daten!BP182)</f>
        <v/>
      </c>
      <c r="X15" s="6" t="str">
        <f>IF(OR(X$6="",$B15=""),"",Daten!BS182)</f>
        <v/>
      </c>
      <c r="Y15" s="6" t="str">
        <f>IF(OR(Y$6="",$B15=""),"",Daten!BV182)</f>
        <v/>
      </c>
      <c r="Z15" s="6" t="str">
        <f>IF(OR(Z$6="",$B15=""),"",Daten!BY182)</f>
        <v/>
      </c>
      <c r="AA15" s="16" t="str">
        <f>IF(OR(AA$6="",$B15=""),"",Daten!CB182)</f>
        <v/>
      </c>
    </row>
    <row r="16" spans="1:27">
      <c r="A16" s="41">
        <f>Daten!L27</f>
        <v>0</v>
      </c>
      <c r="B16" s="55" t="str">
        <f>IF(Daten!L21&gt;0,Daten!L21,"")</f>
        <v/>
      </c>
      <c r="C16" s="6" t="str">
        <f>IF(OR(C$6="",$B16=""),"",Daten!H193)</f>
        <v/>
      </c>
      <c r="D16" s="6" t="str">
        <f>IF(OR(D$6="",$B16=""),"",Daten!K193)</f>
        <v/>
      </c>
      <c r="E16" s="6" t="str">
        <f>IF(OR(E$6="",$B16=""),"",Daten!N193)</f>
        <v/>
      </c>
      <c r="F16" s="6" t="str">
        <f>IF(OR(F$6="",$B16=""),"",Daten!Q193)</f>
        <v/>
      </c>
      <c r="G16" s="6" t="str">
        <f>IF(OR(G$6="",$B16=""),"",Daten!T193)</f>
        <v/>
      </c>
      <c r="H16" s="6" t="str">
        <f>IF(OR(H$6="",$B16=""),"",Daten!W193)</f>
        <v/>
      </c>
      <c r="I16" s="6" t="str">
        <f>IF(OR(I$6="",$B16=""),"",Daten!Z193)</f>
        <v/>
      </c>
      <c r="J16" s="6" t="str">
        <f>IF(OR(J$6="",$B16=""),"",Daten!AC193)</f>
        <v/>
      </c>
      <c r="K16" s="6" t="str">
        <f>IF(OR(K$6="",$B16=""),"",Daten!AF193)</f>
        <v/>
      </c>
      <c r="L16" s="6" t="str">
        <f>IF(OR(L$6="",$B16=""),"",Daten!AI193)</f>
        <v/>
      </c>
      <c r="M16" s="6" t="str">
        <f>IF(OR(M$6="",$B16=""),"",Daten!AL193)</f>
        <v/>
      </c>
      <c r="N16" s="6" t="str">
        <f>IF(OR(N$6="",$B16=""),"",Daten!AO193)</f>
        <v/>
      </c>
      <c r="O16" s="6" t="str">
        <f>IF(OR(O$6="",$B16=""),"",Daten!AR193)</f>
        <v/>
      </c>
      <c r="P16" s="6" t="str">
        <f>IF(OR(P$6="",$B16=""),"",Daten!AU193)</f>
        <v/>
      </c>
      <c r="Q16" s="6" t="str">
        <f>IF(OR(Q$6="",$B16=""),"",Daten!AX193)</f>
        <v/>
      </c>
      <c r="R16" s="6" t="str">
        <f>IF(OR(R$6="",$B16=""),"",Daten!BA193)</f>
        <v/>
      </c>
      <c r="S16" s="6" t="str">
        <f>IF(OR(S$6="",$B16=""),"",Daten!BD193)</f>
        <v/>
      </c>
      <c r="T16" s="6" t="str">
        <f>IF(OR(T$6="",$B16=""),"",Daten!BG193)</f>
        <v/>
      </c>
      <c r="U16" s="6" t="str">
        <f>IF(OR(U$6="",$B16=""),"",Daten!BJ193)</f>
        <v/>
      </c>
      <c r="V16" s="6" t="str">
        <f>IF(OR(V$6="",$B16=""),"",Daten!BM193)</f>
        <v/>
      </c>
      <c r="W16" s="6" t="str">
        <f>IF(OR(W$6="",$B16=""),"",Daten!BP193)</f>
        <v/>
      </c>
      <c r="X16" s="6" t="str">
        <f>IF(OR(X$6="",$B16=""),"",Daten!BS193)</f>
        <v/>
      </c>
      <c r="Y16" s="6" t="str">
        <f>IF(OR(Y$6="",$B16=""),"",Daten!BV193)</f>
        <v/>
      </c>
      <c r="Z16" s="6" t="str">
        <f>IF(OR(Z$6="",$B16=""),"",Daten!BY193)</f>
        <v/>
      </c>
      <c r="AA16" s="16" t="str">
        <f>IF(OR(AA$6="",$B16=""),"",Daten!CB193)</f>
        <v/>
      </c>
    </row>
    <row r="17" spans="1:27">
      <c r="A17" s="41">
        <f>Daten!M27</f>
        <v>0</v>
      </c>
      <c r="B17" s="55" t="str">
        <f>IF(Daten!M21&gt;0,Daten!M21,"")</f>
        <v/>
      </c>
      <c r="C17" s="6" t="str">
        <f>IF(OR(C$6="",$B17=""),"",Daten!H204)</f>
        <v/>
      </c>
      <c r="D17" s="6" t="str">
        <f>IF(OR(D$6="",$B17=""),"",Daten!K204)</f>
        <v/>
      </c>
      <c r="E17" s="6" t="str">
        <f>IF(OR(E$6="",$B17=""),"",Daten!N204)</f>
        <v/>
      </c>
      <c r="F17" s="6" t="str">
        <f>IF(OR(F$6="",$B17=""),"",Daten!Q204)</f>
        <v/>
      </c>
      <c r="G17" s="6" t="str">
        <f>IF(OR(G$6="",$B17=""),"",Daten!T204)</f>
        <v/>
      </c>
      <c r="H17" s="6" t="str">
        <f>IF(OR(H$6="",$B17=""),"",Daten!W204)</f>
        <v/>
      </c>
      <c r="I17" s="6" t="str">
        <f>IF(OR(I$6="",$B17=""),"",Daten!Z204)</f>
        <v/>
      </c>
      <c r="J17" s="6" t="str">
        <f>IF(OR(J$6="",$B17=""),"",Daten!AC204)</f>
        <v/>
      </c>
      <c r="K17" s="6" t="str">
        <f>IF(OR(K$6="",$B17=""),"",Daten!AF204)</f>
        <v/>
      </c>
      <c r="L17" s="6" t="str">
        <f>IF(OR(L$6="",$B17=""),"",Daten!AI204)</f>
        <v/>
      </c>
      <c r="M17" s="6" t="str">
        <f>IF(OR(M$6="",$B17=""),"",Daten!AL204)</f>
        <v/>
      </c>
      <c r="N17" s="6" t="str">
        <f>IF(OR(N$6="",$B17=""),"",Daten!AO204)</f>
        <v/>
      </c>
      <c r="O17" s="6" t="str">
        <f>IF(OR(O$6="",$B17=""),"",Daten!AR204)</f>
        <v/>
      </c>
      <c r="P17" s="6" t="str">
        <f>IF(OR(P$6="",$B17=""),"",Daten!AU204)</f>
        <v/>
      </c>
      <c r="Q17" s="6" t="str">
        <f>IF(OR(Q$6="",$B17=""),"",Daten!AX204)</f>
        <v/>
      </c>
      <c r="R17" s="6" t="str">
        <f>IF(OR(R$6="",$B17=""),"",Daten!BA204)</f>
        <v/>
      </c>
      <c r="S17" s="6" t="str">
        <f>IF(OR(S$6="",$B17=""),"",Daten!BD204)</f>
        <v/>
      </c>
      <c r="T17" s="6" t="str">
        <f>IF(OR(T$6="",$B17=""),"",Daten!BG204)</f>
        <v/>
      </c>
      <c r="U17" s="6" t="str">
        <f>IF(OR(U$6="",$B17=""),"",Daten!BJ204)</f>
        <v/>
      </c>
      <c r="V17" s="6" t="str">
        <f>IF(OR(V$6="",$B17=""),"",Daten!BM204)</f>
        <v/>
      </c>
      <c r="W17" s="6" t="str">
        <f>IF(OR(W$6="",$B17=""),"",Daten!BP204)</f>
        <v/>
      </c>
      <c r="X17" s="6" t="str">
        <f>IF(OR(X$6="",$B17=""),"",Daten!BS204)</f>
        <v/>
      </c>
      <c r="Y17" s="6" t="str">
        <f>IF(OR(Y$6="",$B17=""),"",Daten!BV204)</f>
        <v/>
      </c>
      <c r="Z17" s="6" t="str">
        <f>IF(OR(Z$6="",$B17=""),"",Daten!BY204)</f>
        <v/>
      </c>
      <c r="AA17" s="16" t="str">
        <f>IF(OR(AA$6="",$B17=""),"",Daten!CB204)</f>
        <v/>
      </c>
    </row>
    <row r="18" spans="1:27">
      <c r="A18" s="41">
        <f>Daten!N27</f>
        <v>0</v>
      </c>
      <c r="B18" s="55" t="str">
        <f>IF(Daten!N21&gt;0,Daten!N21,"")</f>
        <v/>
      </c>
      <c r="C18" s="6" t="str">
        <f>IF(OR(C$6="",$B18=""),"",Daten!H215)</f>
        <v/>
      </c>
      <c r="D18" s="6" t="str">
        <f>IF(OR(D$6="",$B18=""),"",Daten!K215)</f>
        <v/>
      </c>
      <c r="E18" s="6" t="str">
        <f>IF(OR(E$6="",$B18=""),"",Daten!N215)</f>
        <v/>
      </c>
      <c r="F18" s="6" t="str">
        <f>IF(OR(F$6="",$B18=""),"",Daten!Q215)</f>
        <v/>
      </c>
      <c r="G18" s="6" t="str">
        <f>IF(OR(G$6="",$B18=""),"",Daten!T215)</f>
        <v/>
      </c>
      <c r="H18" s="6" t="str">
        <f>IF(OR(H$6="",$B18=""),"",Daten!W215)</f>
        <v/>
      </c>
      <c r="I18" s="6" t="str">
        <f>IF(OR(I$6="",$B18=""),"",Daten!Z215)</f>
        <v/>
      </c>
      <c r="J18" s="6" t="str">
        <f>IF(OR(J$6="",$B18=""),"",Daten!AC215)</f>
        <v/>
      </c>
      <c r="K18" s="6" t="str">
        <f>IF(OR(K$6="",$B18=""),"",Daten!AF215)</f>
        <v/>
      </c>
      <c r="L18" s="6" t="str">
        <f>IF(OR(L$6="",$B18=""),"",Daten!AI215)</f>
        <v/>
      </c>
      <c r="M18" s="6" t="str">
        <f>IF(OR(M$6="",$B18=""),"",Daten!AL215)</f>
        <v/>
      </c>
      <c r="N18" s="6" t="str">
        <f>IF(OR(N$6="",$B18=""),"",Daten!AO215)</f>
        <v/>
      </c>
      <c r="O18" s="6" t="str">
        <f>IF(OR(O$6="",$B18=""),"",Daten!AR215)</f>
        <v/>
      </c>
      <c r="P18" s="6" t="str">
        <f>IF(OR(P$6="",$B18=""),"",Daten!AU215)</f>
        <v/>
      </c>
      <c r="Q18" s="6" t="str">
        <f>IF(OR(Q$6="",$B18=""),"",Daten!AX215)</f>
        <v/>
      </c>
      <c r="R18" s="6" t="str">
        <f>IF(OR(R$6="",$B18=""),"",Daten!BA215)</f>
        <v/>
      </c>
      <c r="S18" s="6" t="str">
        <f>IF(OR(S$6="",$B18=""),"",Daten!BD215)</f>
        <v/>
      </c>
      <c r="T18" s="6" t="str">
        <f>IF(OR(T$6="",$B18=""),"",Daten!BG215)</f>
        <v/>
      </c>
      <c r="U18" s="6" t="str">
        <f>IF(OR(U$6="",$B18=""),"",Daten!BJ215)</f>
        <v/>
      </c>
      <c r="V18" s="6" t="str">
        <f>IF(OR(V$6="",$B18=""),"",Daten!BM215)</f>
        <v/>
      </c>
      <c r="W18" s="6" t="str">
        <f>IF(OR(W$6="",$B18=""),"",Daten!BP215)</f>
        <v/>
      </c>
      <c r="X18" s="6" t="str">
        <f>IF(OR(X$6="",$B18=""),"",Daten!BS215)</f>
        <v/>
      </c>
      <c r="Y18" s="6" t="str">
        <f>IF(OR(Y$6="",$B18=""),"",Daten!BV215)</f>
        <v/>
      </c>
      <c r="Z18" s="6" t="str">
        <f>IF(OR(Z$6="",$B18=""),"",Daten!BY215)</f>
        <v/>
      </c>
      <c r="AA18" s="16" t="str">
        <f>IF(OR(AA$6="",$B18=""),"",Daten!CB215)</f>
        <v/>
      </c>
    </row>
    <row r="19" spans="1:27">
      <c r="A19" s="41">
        <f>Daten!O27</f>
        <v>0</v>
      </c>
      <c r="B19" s="55" t="str">
        <f>IF(Daten!O21&gt;0,Daten!O21,"")</f>
        <v/>
      </c>
      <c r="C19" s="6" t="str">
        <f>IF(OR(C$6="",$B19=""),"",Daten!H226)</f>
        <v/>
      </c>
      <c r="D19" s="6" t="str">
        <f>IF(OR(D$6="",$B19=""),"",Daten!K226)</f>
        <v/>
      </c>
      <c r="E19" s="6" t="str">
        <f>IF(OR(E$6="",$B19=""),"",Daten!N226)</f>
        <v/>
      </c>
      <c r="F19" s="6" t="str">
        <f>IF(OR(F$6="",$B19=""),"",Daten!Q226)</f>
        <v/>
      </c>
      <c r="G19" s="6" t="str">
        <f>IF(OR(G$6="",$B19=""),"",Daten!T226)</f>
        <v/>
      </c>
      <c r="H19" s="6" t="str">
        <f>IF(OR(H$6="",$B19=""),"",Daten!W226)</f>
        <v/>
      </c>
      <c r="I19" s="6" t="str">
        <f>IF(OR(I$6="",$B19=""),"",Daten!Z226)</f>
        <v/>
      </c>
      <c r="J19" s="6" t="str">
        <f>IF(OR(J$6="",$B19=""),"",Daten!AC226)</f>
        <v/>
      </c>
      <c r="K19" s="6" t="str">
        <f>IF(OR(K$6="",$B19=""),"",Daten!AF226)</f>
        <v/>
      </c>
      <c r="L19" s="6" t="str">
        <f>IF(OR(L$6="",$B19=""),"",Daten!AI226)</f>
        <v/>
      </c>
      <c r="M19" s="6" t="str">
        <f>IF(OR(M$6="",$B19=""),"",Daten!AL226)</f>
        <v/>
      </c>
      <c r="N19" s="6" t="str">
        <f>IF(OR(N$6="",$B19=""),"",Daten!AO226)</f>
        <v/>
      </c>
      <c r="O19" s="6" t="str">
        <f>IF(OR(O$6="",$B19=""),"",Daten!AR226)</f>
        <v/>
      </c>
      <c r="P19" s="6" t="str">
        <f>IF(OR(P$6="",$B19=""),"",Daten!AU226)</f>
        <v/>
      </c>
      <c r="Q19" s="6" t="str">
        <f>IF(OR(Q$6="",$B19=""),"",Daten!AX226)</f>
        <v/>
      </c>
      <c r="R19" s="6" t="str">
        <f>IF(OR(R$6="",$B19=""),"",Daten!BA226)</f>
        <v/>
      </c>
      <c r="S19" s="6" t="str">
        <f>IF(OR(S$6="",$B19=""),"",Daten!BD226)</f>
        <v/>
      </c>
      <c r="T19" s="6" t="str">
        <f>IF(OR(T$6="",$B19=""),"",Daten!BG226)</f>
        <v/>
      </c>
      <c r="U19" s="6" t="str">
        <f>IF(OR(U$6="",$B19=""),"",Daten!BJ226)</f>
        <v/>
      </c>
      <c r="V19" s="6" t="str">
        <f>IF(OR(V$6="",$B19=""),"",Daten!BM226)</f>
        <v/>
      </c>
      <c r="W19" s="6" t="str">
        <f>IF(OR(W$6="",$B19=""),"",Daten!BP226)</f>
        <v/>
      </c>
      <c r="X19" s="6" t="str">
        <f>IF(OR(X$6="",$B19=""),"",Daten!BS226)</f>
        <v/>
      </c>
      <c r="Y19" s="6" t="str">
        <f>IF(OR(Y$6="",$B19=""),"",Daten!BV226)</f>
        <v/>
      </c>
      <c r="Z19" s="6" t="str">
        <f>IF(OR(Z$6="",$B19=""),"",Daten!BY226)</f>
        <v/>
      </c>
      <c r="AA19" s="16" t="str">
        <f>IF(OR(AA$6="",$B19=""),"",Daten!CB226)</f>
        <v/>
      </c>
    </row>
    <row r="20" spans="1:27">
      <c r="A20" s="41">
        <f>Daten!P27</f>
        <v>0</v>
      </c>
      <c r="B20" s="55" t="str">
        <f>IF(Daten!P21&gt;0,Daten!P21,"")</f>
        <v/>
      </c>
      <c r="C20" s="6" t="str">
        <f>IF(OR(C$6="",$B20=""),"",Daten!H237)</f>
        <v/>
      </c>
      <c r="D20" s="6" t="str">
        <f>IF(OR(D$6="",$B20=""),"",Daten!K237)</f>
        <v/>
      </c>
      <c r="E20" s="6" t="str">
        <f>IF(OR(E$6="",$B20=""),"",Daten!N237)</f>
        <v/>
      </c>
      <c r="F20" s="6" t="str">
        <f>IF(OR(F$6="",$B20=""),"",Daten!Q237)</f>
        <v/>
      </c>
      <c r="G20" s="6" t="str">
        <f>IF(OR(G$6="",$B20=""),"",Daten!T237)</f>
        <v/>
      </c>
      <c r="H20" s="6" t="str">
        <f>IF(OR(H$6="",$B20=""),"",Daten!W237)</f>
        <v/>
      </c>
      <c r="I20" s="6" t="str">
        <f>IF(OR(I$6="",$B20=""),"",Daten!Z237)</f>
        <v/>
      </c>
      <c r="J20" s="6" t="str">
        <f>IF(OR(J$6="",$B20=""),"",Daten!AC237)</f>
        <v/>
      </c>
      <c r="K20" s="6" t="str">
        <f>IF(OR(K$6="",$B20=""),"",Daten!AF237)</f>
        <v/>
      </c>
      <c r="L20" s="6" t="str">
        <f>IF(OR(L$6="",$B20=""),"",Daten!AI237)</f>
        <v/>
      </c>
      <c r="M20" s="6" t="str">
        <f>IF(OR(M$6="",$B20=""),"",Daten!AL237)</f>
        <v/>
      </c>
      <c r="N20" s="6" t="str">
        <f>IF(OR(N$6="",$B20=""),"",Daten!AO237)</f>
        <v/>
      </c>
      <c r="O20" s="6" t="str">
        <f>IF(OR(O$6="",$B20=""),"",Daten!AR237)</f>
        <v/>
      </c>
      <c r="P20" s="6" t="str">
        <f>IF(OR(P$6="",$B20=""),"",Daten!AU237)</f>
        <v/>
      </c>
      <c r="Q20" s="6" t="str">
        <f>IF(OR(Q$6="",$B20=""),"",Daten!AX237)</f>
        <v/>
      </c>
      <c r="R20" s="6" t="str">
        <f>IF(OR(R$6="",$B20=""),"",Daten!BA237)</f>
        <v/>
      </c>
      <c r="S20" s="6" t="str">
        <f>IF(OR(S$6="",$B20=""),"",Daten!BD237)</f>
        <v/>
      </c>
      <c r="T20" s="6" t="str">
        <f>IF(OR(T$6="",$B20=""),"",Daten!BG237)</f>
        <v/>
      </c>
      <c r="U20" s="6" t="str">
        <f>IF(OR(U$6="",$B20=""),"",Daten!BJ237)</f>
        <v/>
      </c>
      <c r="V20" s="6" t="str">
        <f>IF(OR(V$6="",$B20=""),"",Daten!BM237)</f>
        <v/>
      </c>
      <c r="W20" s="6" t="str">
        <f>IF(OR(W$6="",$B20=""),"",Daten!BP237)</f>
        <v/>
      </c>
      <c r="X20" s="6" t="str">
        <f>IF(OR(X$6="",$B20=""),"",Daten!BS237)</f>
        <v/>
      </c>
      <c r="Y20" s="6" t="str">
        <f>IF(OR(Y$6="",$B20=""),"",Daten!BV237)</f>
        <v/>
      </c>
      <c r="Z20" s="6" t="str">
        <f>IF(OR(Z$6="",$B20=""),"",Daten!BY237)</f>
        <v/>
      </c>
      <c r="AA20" s="16" t="str">
        <f>IF(OR(AA$6="",$B20=""),"",Daten!CB237)</f>
        <v/>
      </c>
    </row>
    <row r="21" spans="1:27">
      <c r="A21" s="41">
        <f>Daten!Q27</f>
        <v>0</v>
      </c>
      <c r="B21" s="55" t="str">
        <f>IF(Daten!Q21&gt;0,Daten!Q21,"")</f>
        <v/>
      </c>
      <c r="C21" s="6" t="str">
        <f>IF(OR(C$6="",$B21=""),"",Daten!H248)</f>
        <v/>
      </c>
      <c r="D21" s="6" t="str">
        <f>IF(OR(D$6="",$B21=""),"",Daten!K248)</f>
        <v/>
      </c>
      <c r="E21" s="6" t="str">
        <f>IF(OR(E$6="",$B21=""),"",Daten!N248)</f>
        <v/>
      </c>
      <c r="F21" s="6" t="str">
        <f>IF(OR(F$6="",$B21=""),"",Daten!Q248)</f>
        <v/>
      </c>
      <c r="G21" s="6" t="str">
        <f>IF(OR(G$6="",$B21=""),"",Daten!T248)</f>
        <v/>
      </c>
      <c r="H21" s="6" t="str">
        <f>IF(OR(H$6="",$B21=""),"",Daten!W248)</f>
        <v/>
      </c>
      <c r="I21" s="6" t="str">
        <f>IF(OR(I$6="",$B21=""),"",Daten!Z248)</f>
        <v/>
      </c>
      <c r="J21" s="6" t="str">
        <f>IF(OR(J$6="",$B21=""),"",Daten!AC248)</f>
        <v/>
      </c>
      <c r="K21" s="6" t="str">
        <f>IF(OR(K$6="",$B21=""),"",Daten!AF248)</f>
        <v/>
      </c>
      <c r="L21" s="6" t="str">
        <f>IF(OR(L$6="",$B21=""),"",Daten!AI248)</f>
        <v/>
      </c>
      <c r="M21" s="6" t="str">
        <f>IF(OR(M$6="",$B21=""),"",Daten!AL248)</f>
        <v/>
      </c>
      <c r="N21" s="6" t="str">
        <f>IF(OR(N$6="",$B21=""),"",Daten!AO248)</f>
        <v/>
      </c>
      <c r="O21" s="6" t="str">
        <f>IF(OR(O$6="",$B21=""),"",Daten!AR248)</f>
        <v/>
      </c>
      <c r="P21" s="6" t="str">
        <f>IF(OR(P$6="",$B21=""),"",Daten!AU248)</f>
        <v/>
      </c>
      <c r="Q21" s="6" t="str">
        <f>IF(OR(Q$6="",$B21=""),"",Daten!AX248)</f>
        <v/>
      </c>
      <c r="R21" s="6" t="str">
        <f>IF(OR(R$6="",$B21=""),"",Daten!BA248)</f>
        <v/>
      </c>
      <c r="S21" s="6" t="str">
        <f>IF(OR(S$6="",$B21=""),"",Daten!BD248)</f>
        <v/>
      </c>
      <c r="T21" s="6" t="str">
        <f>IF(OR(T$6="",$B21=""),"",Daten!BG248)</f>
        <v/>
      </c>
      <c r="U21" s="6" t="str">
        <f>IF(OR(U$6="",$B21=""),"",Daten!BJ248)</f>
        <v/>
      </c>
      <c r="V21" s="6" t="str">
        <f>IF(OR(V$6="",$B21=""),"",Daten!BM248)</f>
        <v/>
      </c>
      <c r="W21" s="6" t="str">
        <f>IF(OR(W$6="",$B21=""),"",Daten!BP248)</f>
        <v/>
      </c>
      <c r="X21" s="6" t="str">
        <f>IF(OR(X$6="",$B21=""),"",Daten!BS248)</f>
        <v/>
      </c>
      <c r="Y21" s="6" t="str">
        <f>IF(OR(Y$6="",$B21=""),"",Daten!BV248)</f>
        <v/>
      </c>
      <c r="Z21" s="6" t="str">
        <f>IF(OR(Z$6="",$B21=""),"",Daten!BY248)</f>
        <v/>
      </c>
      <c r="AA21" s="16" t="str">
        <f>IF(OR(AA$6="",$B21=""),"",Daten!CB248)</f>
        <v/>
      </c>
    </row>
    <row r="22" spans="1:27">
      <c r="A22" s="41">
        <f>Daten!R27</f>
        <v>0</v>
      </c>
      <c r="B22" s="55" t="str">
        <f>IF(Daten!R21&gt;0,Daten!R21,"")</f>
        <v/>
      </c>
      <c r="C22" s="6" t="str">
        <f>IF(OR(C$6="",$B22=""),"",Daten!H259)</f>
        <v/>
      </c>
      <c r="D22" s="6" t="str">
        <f>IF(OR(D$6="",$B22=""),"",Daten!K259)</f>
        <v/>
      </c>
      <c r="E22" s="6" t="str">
        <f>IF(OR(E$6="",$B22=""),"",Daten!N259)</f>
        <v/>
      </c>
      <c r="F22" s="6" t="str">
        <f>IF(OR(F$6="",$B22=""),"",Daten!Q259)</f>
        <v/>
      </c>
      <c r="G22" s="6" t="str">
        <f>IF(OR(G$6="",$B22=""),"",Daten!T259)</f>
        <v/>
      </c>
      <c r="H22" s="6" t="str">
        <f>IF(OR(H$6="",$B22=""),"",Daten!W259)</f>
        <v/>
      </c>
      <c r="I22" s="6" t="str">
        <f>IF(OR(I$6="",$B22=""),"",Daten!Z259)</f>
        <v/>
      </c>
      <c r="J22" s="6" t="str">
        <f>IF(OR(J$6="",$B22=""),"",Daten!AC259)</f>
        <v/>
      </c>
      <c r="K22" s="6" t="str">
        <f>IF(OR(K$6="",$B22=""),"",Daten!AF259)</f>
        <v/>
      </c>
      <c r="L22" s="6" t="str">
        <f>IF(OR(L$6="",$B22=""),"",Daten!AI259)</f>
        <v/>
      </c>
      <c r="M22" s="6" t="str">
        <f>IF(OR(M$6="",$B22=""),"",Daten!AL259)</f>
        <v/>
      </c>
      <c r="N22" s="6" t="str">
        <f>IF(OR(N$6="",$B22=""),"",Daten!AO259)</f>
        <v/>
      </c>
      <c r="O22" s="6" t="str">
        <f>IF(OR(O$6="",$B22=""),"",Daten!AR259)</f>
        <v/>
      </c>
      <c r="P22" s="6" t="str">
        <f>IF(OR(P$6="",$B22=""),"",Daten!AU259)</f>
        <v/>
      </c>
      <c r="Q22" s="6" t="str">
        <f>IF(OR(Q$6="",$B22=""),"",Daten!AX259)</f>
        <v/>
      </c>
      <c r="R22" s="6" t="str">
        <f>IF(OR(R$6="",$B22=""),"",Daten!BA259)</f>
        <v/>
      </c>
      <c r="S22" s="6" t="str">
        <f>IF(OR(S$6="",$B22=""),"",Daten!BD259)</f>
        <v/>
      </c>
      <c r="T22" s="6" t="str">
        <f>IF(OR(T$6="",$B22=""),"",Daten!BG259)</f>
        <v/>
      </c>
      <c r="U22" s="6" t="str">
        <f>IF(OR(U$6="",$B22=""),"",Daten!BJ259)</f>
        <v/>
      </c>
      <c r="V22" s="6" t="str">
        <f>IF(OR(V$6="",$B22=""),"",Daten!BM259)</f>
        <v/>
      </c>
      <c r="W22" s="6" t="str">
        <f>IF(OR(W$6="",$B22=""),"",Daten!BP259)</f>
        <v/>
      </c>
      <c r="X22" s="6" t="str">
        <f>IF(OR(X$6="",$B22=""),"",Daten!BS259)</f>
        <v/>
      </c>
      <c r="Y22" s="6" t="str">
        <f>IF(OR(Y$6="",$B22=""),"",Daten!BV259)</f>
        <v/>
      </c>
      <c r="Z22" s="6" t="str">
        <f>IF(OR(Z$6="",$B22=""),"",Daten!BY259)</f>
        <v/>
      </c>
      <c r="AA22" s="16" t="str">
        <f>IF(OR(AA$6="",$B22=""),"",Daten!CB259)</f>
        <v/>
      </c>
    </row>
    <row r="23" spans="1:27">
      <c r="A23" s="41">
        <f>Daten!S27</f>
        <v>0</v>
      </c>
      <c r="B23" s="55" t="str">
        <f>IF(Daten!S21&gt;0,Daten!S21,"")</f>
        <v/>
      </c>
      <c r="C23" s="6" t="str">
        <f>IF(OR(C$6="",$B23=""),"",Daten!H270)</f>
        <v/>
      </c>
      <c r="D23" s="6" t="str">
        <f>IF(OR(D$6="",$B23=""),"",Daten!K270)</f>
        <v/>
      </c>
      <c r="E23" s="6" t="str">
        <f>IF(OR(E$6="",$B23=""),"",Daten!N270)</f>
        <v/>
      </c>
      <c r="F23" s="6" t="str">
        <f>IF(OR(F$6="",$B23=""),"",Daten!Q270)</f>
        <v/>
      </c>
      <c r="G23" s="6" t="str">
        <f>IF(OR(G$6="",$B23=""),"",Daten!T270)</f>
        <v/>
      </c>
      <c r="H23" s="6" t="str">
        <f>IF(OR(H$6="",$B23=""),"",Daten!W270)</f>
        <v/>
      </c>
      <c r="I23" s="6" t="str">
        <f>IF(OR(I$6="",$B23=""),"",Daten!Z270)</f>
        <v/>
      </c>
      <c r="J23" s="6" t="str">
        <f>IF(OR(J$6="",$B23=""),"",Daten!AC270)</f>
        <v/>
      </c>
      <c r="K23" s="6" t="str">
        <f>IF(OR(K$6="",$B23=""),"",Daten!AF270)</f>
        <v/>
      </c>
      <c r="L23" s="6" t="str">
        <f>IF(OR(L$6="",$B23=""),"",Daten!AI270)</f>
        <v/>
      </c>
      <c r="M23" s="6" t="str">
        <f>IF(OR(M$6="",$B23=""),"",Daten!AL270)</f>
        <v/>
      </c>
      <c r="N23" s="6" t="str">
        <f>IF(OR(N$6="",$B23=""),"",Daten!AO270)</f>
        <v/>
      </c>
      <c r="O23" s="6" t="str">
        <f>IF(OR(O$6="",$B23=""),"",Daten!AR270)</f>
        <v/>
      </c>
      <c r="P23" s="6" t="str">
        <f>IF(OR(P$6="",$B23=""),"",Daten!AU270)</f>
        <v/>
      </c>
      <c r="Q23" s="6" t="str">
        <f>IF(OR(Q$6="",$B23=""),"",Daten!AX270)</f>
        <v/>
      </c>
      <c r="R23" s="6" t="str">
        <f>IF(OR(R$6="",$B23=""),"",Daten!BA270)</f>
        <v/>
      </c>
      <c r="S23" s="6" t="str">
        <f>IF(OR(S$6="",$B23=""),"",Daten!BD270)</f>
        <v/>
      </c>
      <c r="T23" s="6" t="str">
        <f>IF(OR(T$6="",$B23=""),"",Daten!BG270)</f>
        <v/>
      </c>
      <c r="U23" s="6" t="str">
        <f>IF(OR(U$6="",$B23=""),"",Daten!BJ270)</f>
        <v/>
      </c>
      <c r="V23" s="6" t="str">
        <f>IF(OR(V$6="",$B23=""),"",Daten!BM270)</f>
        <v/>
      </c>
      <c r="W23" s="6" t="str">
        <f>IF(OR(W$6="",$B23=""),"",Daten!BP270)</f>
        <v/>
      </c>
      <c r="X23" s="6" t="str">
        <f>IF(OR(X$6="",$B23=""),"",Daten!BS270)</f>
        <v/>
      </c>
      <c r="Y23" s="6" t="str">
        <f>IF(OR(Y$6="",$B23=""),"",Daten!BV270)</f>
        <v/>
      </c>
      <c r="Z23" s="6" t="str">
        <f>IF(OR(Z$6="",$B23=""),"",Daten!BY270)</f>
        <v/>
      </c>
      <c r="AA23" s="16" t="str">
        <f>IF(OR(AA$6="",$B23=""),"",Daten!CB270)</f>
        <v/>
      </c>
    </row>
    <row r="24" spans="1:27">
      <c r="A24" s="41">
        <f>Daten!T27</f>
        <v>0</v>
      </c>
      <c r="B24" s="55" t="str">
        <f>IF(Daten!T21&gt;0,Daten!T21,"")</f>
        <v/>
      </c>
      <c r="C24" s="6" t="str">
        <f>IF(OR(C$6="",$B24=""),"",Daten!H281)</f>
        <v/>
      </c>
      <c r="D24" s="6" t="str">
        <f>IF(OR(D$6="",$B24=""),"",Daten!K281)</f>
        <v/>
      </c>
      <c r="E24" s="6" t="str">
        <f>IF(OR(E$6="",$B24=""),"",Daten!N281)</f>
        <v/>
      </c>
      <c r="F24" s="6" t="str">
        <f>IF(OR(F$6="",$B24=""),"",Daten!Q281)</f>
        <v/>
      </c>
      <c r="G24" s="6" t="str">
        <f>IF(OR(G$6="",$B24=""),"",Daten!T281)</f>
        <v/>
      </c>
      <c r="H24" s="6" t="str">
        <f>IF(OR(H$6="",$B24=""),"",Daten!W281)</f>
        <v/>
      </c>
      <c r="I24" s="6" t="str">
        <f>IF(OR(I$6="",$B24=""),"",Daten!Z281)</f>
        <v/>
      </c>
      <c r="J24" s="6" t="str">
        <f>IF(OR(J$6="",$B24=""),"",Daten!AC281)</f>
        <v/>
      </c>
      <c r="K24" s="6" t="str">
        <f>IF(OR(K$6="",$B24=""),"",Daten!AF281)</f>
        <v/>
      </c>
      <c r="L24" s="6" t="str">
        <f>IF(OR(L$6="",$B24=""),"",Daten!AI281)</f>
        <v/>
      </c>
      <c r="M24" s="6" t="str">
        <f>IF(OR(M$6="",$B24=""),"",Daten!AL281)</f>
        <v/>
      </c>
      <c r="N24" s="6" t="str">
        <f>IF(OR(N$6="",$B24=""),"",Daten!AO281)</f>
        <v/>
      </c>
      <c r="O24" s="6" t="str">
        <f>IF(OR(O$6="",$B24=""),"",Daten!AR281)</f>
        <v/>
      </c>
      <c r="P24" s="6" t="str">
        <f>IF(OR(P$6="",$B24=""),"",Daten!AU281)</f>
        <v/>
      </c>
      <c r="Q24" s="6" t="str">
        <f>IF(OR(Q$6="",$B24=""),"",Daten!AX281)</f>
        <v/>
      </c>
      <c r="R24" s="6" t="str">
        <f>IF(OR(R$6="",$B24=""),"",Daten!BA281)</f>
        <v/>
      </c>
      <c r="S24" s="6" t="str">
        <f>IF(OR(S$6="",$B24=""),"",Daten!BD281)</f>
        <v/>
      </c>
      <c r="T24" s="6" t="str">
        <f>IF(OR(T$6="",$B24=""),"",Daten!BG281)</f>
        <v/>
      </c>
      <c r="U24" s="6" t="str">
        <f>IF(OR(U$6="",$B24=""),"",Daten!BJ281)</f>
        <v/>
      </c>
      <c r="V24" s="6" t="str">
        <f>IF(OR(V$6="",$B24=""),"",Daten!BM281)</f>
        <v/>
      </c>
      <c r="W24" s="6" t="str">
        <f>IF(OR(W$6="",$B24=""),"",Daten!BP281)</f>
        <v/>
      </c>
      <c r="X24" s="6" t="str">
        <f>IF(OR(X$6="",$B24=""),"",Daten!BS281)</f>
        <v/>
      </c>
      <c r="Y24" s="6" t="str">
        <f>IF(OR(Y$6="",$B24=""),"",Daten!BV281)</f>
        <v/>
      </c>
      <c r="Z24" s="6" t="str">
        <f>IF(OR(Z$6="",$B24=""),"",Daten!BY281)</f>
        <v/>
      </c>
      <c r="AA24" s="16" t="str">
        <f>IF(OR(AA$6="",$B24=""),"",Daten!CB281)</f>
        <v/>
      </c>
    </row>
    <row r="25" spans="1:27">
      <c r="A25" s="41">
        <f>Daten!U27</f>
        <v>0</v>
      </c>
      <c r="B25" s="55" t="str">
        <f>IF(Daten!U21&gt;0,Daten!U21,"")</f>
        <v/>
      </c>
      <c r="C25" s="6" t="str">
        <f>IF(OR(C$6="",$B25=""),"",Daten!H292)</f>
        <v/>
      </c>
      <c r="D25" s="6" t="str">
        <f>IF(OR(D$6="",$B25=""),"",Daten!K292)</f>
        <v/>
      </c>
      <c r="E25" s="6" t="str">
        <f>IF(OR(E$6="",$B25=""),"",Daten!N292)</f>
        <v/>
      </c>
      <c r="F25" s="6" t="str">
        <f>IF(OR(F$6="",$B25=""),"",Daten!Q292)</f>
        <v/>
      </c>
      <c r="G25" s="6" t="str">
        <f>IF(OR(G$6="",$B25=""),"",Daten!T292)</f>
        <v/>
      </c>
      <c r="H25" s="6" t="str">
        <f>IF(OR(H$6="",$B25=""),"",Daten!W292)</f>
        <v/>
      </c>
      <c r="I25" s="6" t="str">
        <f>IF(OR(I$6="",$B25=""),"",Daten!Z292)</f>
        <v/>
      </c>
      <c r="J25" s="6" t="str">
        <f>IF(OR(J$6="",$B25=""),"",Daten!AC292)</f>
        <v/>
      </c>
      <c r="K25" s="6" t="str">
        <f>IF(OR(K$6="",$B25=""),"",Daten!AF292)</f>
        <v/>
      </c>
      <c r="L25" s="6" t="str">
        <f>IF(OR(L$6="",$B25=""),"",Daten!AI292)</f>
        <v/>
      </c>
      <c r="M25" s="6" t="str">
        <f>IF(OR(M$6="",$B25=""),"",Daten!AL292)</f>
        <v/>
      </c>
      <c r="N25" s="6" t="str">
        <f>IF(OR(N$6="",$B25=""),"",Daten!AO292)</f>
        <v/>
      </c>
      <c r="O25" s="6" t="str">
        <f>IF(OR(O$6="",$B25=""),"",Daten!AR292)</f>
        <v/>
      </c>
      <c r="P25" s="6" t="str">
        <f>IF(OR(P$6="",$B25=""),"",Daten!AU292)</f>
        <v/>
      </c>
      <c r="Q25" s="6" t="str">
        <f>IF(OR(Q$6="",$B25=""),"",Daten!AX292)</f>
        <v/>
      </c>
      <c r="R25" s="6" t="str">
        <f>IF(OR(R$6="",$B25=""),"",Daten!BA292)</f>
        <v/>
      </c>
      <c r="S25" s="6" t="str">
        <f>IF(OR(S$6="",$B25=""),"",Daten!BD292)</f>
        <v/>
      </c>
      <c r="T25" s="6" t="str">
        <f>IF(OR(T$6="",$B25=""),"",Daten!BG292)</f>
        <v/>
      </c>
      <c r="U25" s="6" t="str">
        <f>IF(OR(U$6="",$B25=""),"",Daten!BJ292)</f>
        <v/>
      </c>
      <c r="V25" s="6" t="str">
        <f>IF(OR(V$6="",$B25=""),"",Daten!BM292)</f>
        <v/>
      </c>
      <c r="W25" s="6" t="str">
        <f>IF(OR(W$6="",$B25=""),"",Daten!BP292)</f>
        <v/>
      </c>
      <c r="X25" s="6" t="str">
        <f>IF(OR(X$6="",$B25=""),"",Daten!BS292)</f>
        <v/>
      </c>
      <c r="Y25" s="6" t="str">
        <f>IF(OR(Y$6="",$B25=""),"",Daten!BV292)</f>
        <v/>
      </c>
      <c r="Z25" s="6" t="str">
        <f>IF(OR(Z$6="",$B25=""),"",Daten!BY292)</f>
        <v/>
      </c>
      <c r="AA25" s="16" t="str">
        <f>IF(OR(AA$6="",$B25=""),"",Daten!CB292)</f>
        <v/>
      </c>
    </row>
    <row r="26" spans="1:27">
      <c r="A26" s="41">
        <f>Daten!V27</f>
        <v>0</v>
      </c>
      <c r="B26" s="55" t="str">
        <f>IF(Daten!V21&gt;0,Daten!V21,"")</f>
        <v/>
      </c>
      <c r="C26" s="6" t="str">
        <f>IF(OR(C$6="",$B26=""),"",Daten!H303)</f>
        <v/>
      </c>
      <c r="D26" s="6" t="str">
        <f>IF(OR(D$6="",$B26=""),"",Daten!K303)</f>
        <v/>
      </c>
      <c r="E26" s="6" t="str">
        <f>IF(OR(E$6="",$B26=""),"",Daten!N303)</f>
        <v/>
      </c>
      <c r="F26" s="6" t="str">
        <f>IF(OR(F$6="",$B26=""),"",Daten!Q303)</f>
        <v/>
      </c>
      <c r="G26" s="6" t="str">
        <f>IF(OR(G$6="",$B26=""),"",Daten!T303)</f>
        <v/>
      </c>
      <c r="H26" s="6" t="str">
        <f>IF(OR(H$6="",$B26=""),"",Daten!W303)</f>
        <v/>
      </c>
      <c r="I26" s="6" t="str">
        <f>IF(OR(I$6="",$B26=""),"",Daten!Z303)</f>
        <v/>
      </c>
      <c r="J26" s="6" t="str">
        <f>IF(OR(J$6="",$B26=""),"",Daten!AC303)</f>
        <v/>
      </c>
      <c r="K26" s="6" t="str">
        <f>IF(OR(K$6="",$B26=""),"",Daten!AF303)</f>
        <v/>
      </c>
      <c r="L26" s="6" t="str">
        <f>IF(OR(L$6="",$B26=""),"",Daten!AI303)</f>
        <v/>
      </c>
      <c r="M26" s="6" t="str">
        <f>IF(OR(M$6="",$B26=""),"",Daten!AL303)</f>
        <v/>
      </c>
      <c r="N26" s="6" t="str">
        <f>IF(OR(N$6="",$B26=""),"",Daten!AO303)</f>
        <v/>
      </c>
      <c r="O26" s="6" t="str">
        <f>IF(OR(O$6="",$B26=""),"",Daten!AR303)</f>
        <v/>
      </c>
      <c r="P26" s="6" t="str">
        <f>IF(OR(P$6="",$B26=""),"",Daten!AU303)</f>
        <v/>
      </c>
      <c r="Q26" s="6" t="str">
        <f>IF(OR(Q$6="",$B26=""),"",Daten!AX303)</f>
        <v/>
      </c>
      <c r="R26" s="6" t="str">
        <f>IF(OR(R$6="",$B26=""),"",Daten!BA303)</f>
        <v/>
      </c>
      <c r="S26" s="6" t="str">
        <f>IF(OR(S$6="",$B26=""),"",Daten!BD303)</f>
        <v/>
      </c>
      <c r="T26" s="6" t="str">
        <f>IF(OR(T$6="",$B26=""),"",Daten!BG303)</f>
        <v/>
      </c>
      <c r="U26" s="6" t="str">
        <f>IF(OR(U$6="",$B26=""),"",Daten!BJ303)</f>
        <v/>
      </c>
      <c r="V26" s="6" t="str">
        <f>IF(OR(V$6="",$B26=""),"",Daten!BM303)</f>
        <v/>
      </c>
      <c r="W26" s="6" t="str">
        <f>IF(OR(W$6="",$B26=""),"",Daten!BP303)</f>
        <v/>
      </c>
      <c r="X26" s="6" t="str">
        <f>IF(OR(X$6="",$B26=""),"",Daten!BS303)</f>
        <v/>
      </c>
      <c r="Y26" s="6" t="str">
        <f>IF(OR(Y$6="",$B26=""),"",Daten!BV303)</f>
        <v/>
      </c>
      <c r="Z26" s="6" t="str">
        <f>IF(OR(Z$6="",$B26=""),"",Daten!BY303)</f>
        <v/>
      </c>
      <c r="AA26" s="16" t="str">
        <f>IF(OR(AA$6="",$B26=""),"",Daten!CB303)</f>
        <v/>
      </c>
    </row>
    <row r="27" spans="1:27">
      <c r="A27" s="41">
        <f>Daten!W27</f>
        <v>0</v>
      </c>
      <c r="B27" s="55" t="str">
        <f>IF(Daten!W21&gt;0,Daten!W21,"")</f>
        <v/>
      </c>
      <c r="C27" s="6" t="str">
        <f>IF(OR(C$6="",$B27=""),"",Daten!H314)</f>
        <v/>
      </c>
      <c r="D27" s="6" t="str">
        <f>IF(OR(D$6="",$B27=""),"",Daten!K314)</f>
        <v/>
      </c>
      <c r="E27" s="6" t="str">
        <f>IF(OR(E$6="",$B27=""),"",Daten!N314)</f>
        <v/>
      </c>
      <c r="F27" s="6" t="str">
        <f>IF(OR(F$6="",$B27=""),"",Daten!Q314)</f>
        <v/>
      </c>
      <c r="G27" s="6" t="str">
        <f>IF(OR(G$6="",$B27=""),"",Daten!T314)</f>
        <v/>
      </c>
      <c r="H27" s="6" t="str">
        <f>IF(OR(H$6="",$B27=""),"",Daten!W314)</f>
        <v/>
      </c>
      <c r="I27" s="6" t="str">
        <f>IF(OR(I$6="",$B27=""),"",Daten!Z314)</f>
        <v/>
      </c>
      <c r="J27" s="6" t="str">
        <f>IF(OR(J$6="",$B27=""),"",Daten!AC314)</f>
        <v/>
      </c>
      <c r="K27" s="6" t="str">
        <f>IF(OR(K$6="",$B27=""),"",Daten!AF314)</f>
        <v/>
      </c>
      <c r="L27" s="6" t="str">
        <f>IF(OR(L$6="",$B27=""),"",Daten!AI314)</f>
        <v/>
      </c>
      <c r="M27" s="6" t="str">
        <f>IF(OR(M$6="",$B27=""),"",Daten!AL314)</f>
        <v/>
      </c>
      <c r="N27" s="6" t="str">
        <f>IF(OR(N$6="",$B27=""),"",Daten!AO314)</f>
        <v/>
      </c>
      <c r="O27" s="6" t="str">
        <f>IF(OR(O$6="",$B27=""),"",Daten!AR314)</f>
        <v/>
      </c>
      <c r="P27" s="6" t="str">
        <f>IF(OR(P$6="",$B27=""),"",Daten!AU314)</f>
        <v/>
      </c>
      <c r="Q27" s="6" t="str">
        <f>IF(OR(Q$6="",$B27=""),"",Daten!AX314)</f>
        <v/>
      </c>
      <c r="R27" s="6" t="str">
        <f>IF(OR(R$6="",$B27=""),"",Daten!BA314)</f>
        <v/>
      </c>
      <c r="S27" s="6" t="str">
        <f>IF(OR(S$6="",$B27=""),"",Daten!BD314)</f>
        <v/>
      </c>
      <c r="T27" s="6" t="str">
        <f>IF(OR(T$6="",$B27=""),"",Daten!BG314)</f>
        <v/>
      </c>
      <c r="U27" s="6" t="str">
        <f>IF(OR(U$6="",$B27=""),"",Daten!BJ314)</f>
        <v/>
      </c>
      <c r="V27" s="6" t="str">
        <f>IF(OR(V$6="",$B27=""),"",Daten!BM314)</f>
        <v/>
      </c>
      <c r="W27" s="6" t="str">
        <f>IF(OR(W$6="",$B27=""),"",Daten!BP314)</f>
        <v/>
      </c>
      <c r="X27" s="6" t="str">
        <f>IF(OR(X$6="",$B27=""),"",Daten!BS314)</f>
        <v/>
      </c>
      <c r="Y27" s="6" t="str">
        <f>IF(OR(Y$6="",$B27=""),"",Daten!BV314)</f>
        <v/>
      </c>
      <c r="Z27" s="6" t="str">
        <f>IF(OR(Z$6="",$B27=""),"",Daten!BY314)</f>
        <v/>
      </c>
      <c r="AA27" s="16" t="str">
        <f>IF(OR(AA$6="",$B27=""),"",Daten!CB314)</f>
        <v/>
      </c>
    </row>
    <row r="28" spans="1:27">
      <c r="A28" s="41">
        <f>Daten!X27</f>
        <v>0</v>
      </c>
      <c r="B28" s="55" t="str">
        <f>IF(Daten!X21&gt;0,Daten!X21,"")</f>
        <v/>
      </c>
      <c r="C28" s="6" t="str">
        <f>IF(OR(C$6="",$B28=""),"",Daten!H325)</f>
        <v/>
      </c>
      <c r="D28" s="6" t="str">
        <f>IF(OR(D$6="",$B28=""),"",Daten!K325)</f>
        <v/>
      </c>
      <c r="E28" s="6" t="str">
        <f>IF(OR(E$6="",$B28=""),"",Daten!N325)</f>
        <v/>
      </c>
      <c r="F28" s="6" t="str">
        <f>IF(OR(F$6="",$B28=""),"",Daten!Q325)</f>
        <v/>
      </c>
      <c r="G28" s="6" t="str">
        <f>IF(OR(G$6="",$B28=""),"",Daten!T325)</f>
        <v/>
      </c>
      <c r="H28" s="6" t="str">
        <f>IF(OR(H$6="",$B28=""),"",Daten!W325)</f>
        <v/>
      </c>
      <c r="I28" s="6" t="str">
        <f>IF(OR(I$6="",$B28=""),"",Daten!Z325)</f>
        <v/>
      </c>
      <c r="J28" s="6" t="str">
        <f>IF(OR(J$6="",$B28=""),"",Daten!AC325)</f>
        <v/>
      </c>
      <c r="K28" s="6" t="str">
        <f>IF(OR(K$6="",$B28=""),"",Daten!AF325)</f>
        <v/>
      </c>
      <c r="L28" s="6" t="str">
        <f>IF(OR(L$6="",$B28=""),"",Daten!AI325)</f>
        <v/>
      </c>
      <c r="M28" s="6" t="str">
        <f>IF(OR(M$6="",$B28=""),"",Daten!AL325)</f>
        <v/>
      </c>
      <c r="N28" s="6" t="str">
        <f>IF(OR(N$6="",$B28=""),"",Daten!AO325)</f>
        <v/>
      </c>
      <c r="O28" s="6" t="str">
        <f>IF(OR(O$6="",$B28=""),"",Daten!AR325)</f>
        <v/>
      </c>
      <c r="P28" s="6" t="str">
        <f>IF(OR(P$6="",$B28=""),"",Daten!AU325)</f>
        <v/>
      </c>
      <c r="Q28" s="6" t="str">
        <f>IF(OR(Q$6="",$B28=""),"",Daten!AX325)</f>
        <v/>
      </c>
      <c r="R28" s="6" t="str">
        <f>IF(OR(R$6="",$B28=""),"",Daten!BA325)</f>
        <v/>
      </c>
      <c r="S28" s="6" t="str">
        <f>IF(OR(S$6="",$B28=""),"",Daten!BD325)</f>
        <v/>
      </c>
      <c r="T28" s="6" t="str">
        <f>IF(OR(T$6="",$B28=""),"",Daten!BG325)</f>
        <v/>
      </c>
      <c r="U28" s="6" t="str">
        <f>IF(OR(U$6="",$B28=""),"",Daten!BJ325)</f>
        <v/>
      </c>
      <c r="V28" s="6" t="str">
        <f>IF(OR(V$6="",$B28=""),"",Daten!BM325)</f>
        <v/>
      </c>
      <c r="W28" s="6" t="str">
        <f>IF(OR(W$6="",$B28=""),"",Daten!BP325)</f>
        <v/>
      </c>
      <c r="X28" s="6" t="str">
        <f>IF(OR(X$6="",$B28=""),"",Daten!BS325)</f>
        <v/>
      </c>
      <c r="Y28" s="6" t="str">
        <f>IF(OR(Y$6="",$B28=""),"",Daten!BV325)</f>
        <v/>
      </c>
      <c r="Z28" s="6" t="str">
        <f>IF(OR(Z$6="",$B28=""),"",Daten!BY325)</f>
        <v/>
      </c>
      <c r="AA28" s="16" t="str">
        <f>IF(OR(AA$6="",$B28=""),"",Daten!CB325)</f>
        <v/>
      </c>
    </row>
    <row r="29" spans="1:27">
      <c r="A29" s="41">
        <f>Daten!Y27</f>
        <v>0</v>
      </c>
      <c r="B29" s="55" t="str">
        <f>IF(Daten!Y21&gt;0,Daten!Y21,"")</f>
        <v/>
      </c>
      <c r="C29" s="6" t="str">
        <f>IF(OR(C$6="",$B29=""),"",Daten!H336)</f>
        <v/>
      </c>
      <c r="D29" s="6" t="str">
        <f>IF(OR(D$6="",$B29=""),"",Daten!K336)</f>
        <v/>
      </c>
      <c r="E29" s="6" t="str">
        <f>IF(OR(E$6="",$B29=""),"",Daten!N336)</f>
        <v/>
      </c>
      <c r="F29" s="6" t="str">
        <f>IF(OR(F$6="",$B29=""),"",Daten!Q336)</f>
        <v/>
      </c>
      <c r="G29" s="6" t="str">
        <f>IF(OR(G$6="",$B29=""),"",Daten!T336)</f>
        <v/>
      </c>
      <c r="H29" s="6" t="str">
        <f>IF(OR(H$6="",$B29=""),"",Daten!W336)</f>
        <v/>
      </c>
      <c r="I29" s="6" t="str">
        <f>IF(OR(I$6="",$B29=""),"",Daten!Z336)</f>
        <v/>
      </c>
      <c r="J29" s="6" t="str">
        <f>IF(OR(J$6="",$B29=""),"",Daten!AC336)</f>
        <v/>
      </c>
      <c r="K29" s="6" t="str">
        <f>IF(OR(K$6="",$B29=""),"",Daten!AF336)</f>
        <v/>
      </c>
      <c r="L29" s="6" t="str">
        <f>IF(OR(L$6="",$B29=""),"",Daten!AI336)</f>
        <v/>
      </c>
      <c r="M29" s="6" t="str">
        <f>IF(OR(M$6="",$B29=""),"",Daten!AL336)</f>
        <v/>
      </c>
      <c r="N29" s="6" t="str">
        <f>IF(OR(N$6="",$B29=""),"",Daten!AO336)</f>
        <v/>
      </c>
      <c r="O29" s="6" t="str">
        <f>IF(OR(O$6="",$B29=""),"",Daten!AR336)</f>
        <v/>
      </c>
      <c r="P29" s="6" t="str">
        <f>IF(OR(P$6="",$B29=""),"",Daten!AU336)</f>
        <v/>
      </c>
      <c r="Q29" s="6" t="str">
        <f>IF(OR(Q$6="",$B29=""),"",Daten!AX336)</f>
        <v/>
      </c>
      <c r="R29" s="6" t="str">
        <f>IF(OR(R$6="",$B29=""),"",Daten!BA336)</f>
        <v/>
      </c>
      <c r="S29" s="6" t="str">
        <f>IF(OR(S$6="",$B29=""),"",Daten!BD336)</f>
        <v/>
      </c>
      <c r="T29" s="6" t="str">
        <f>IF(OR(T$6="",$B29=""),"",Daten!BG336)</f>
        <v/>
      </c>
      <c r="U29" s="6" t="str">
        <f>IF(OR(U$6="",$B29=""),"",Daten!BJ336)</f>
        <v/>
      </c>
      <c r="V29" s="6" t="str">
        <f>IF(OR(V$6="",$B29=""),"",Daten!BM336)</f>
        <v/>
      </c>
      <c r="W29" s="6" t="str">
        <f>IF(OR(W$6="",$B29=""),"",Daten!BP336)</f>
        <v/>
      </c>
      <c r="X29" s="6" t="str">
        <f>IF(OR(X$6="",$B29=""),"",Daten!BS336)</f>
        <v/>
      </c>
      <c r="Y29" s="6" t="str">
        <f>IF(OR(Y$6="",$B29=""),"",Daten!BV336)</f>
        <v/>
      </c>
      <c r="Z29" s="6" t="str">
        <f>IF(OR(Z$6="",$B29=""),"",Daten!BY336)</f>
        <v/>
      </c>
      <c r="AA29" s="16" t="str">
        <f>IF(OR(AA$6="",$B29=""),"",Daten!CB336)</f>
        <v/>
      </c>
    </row>
    <row r="30" spans="1:27">
      <c r="A30" s="41">
        <f>Daten!Z27</f>
        <v>0</v>
      </c>
      <c r="B30" s="55" t="str">
        <f>IF(Daten!Z21&gt;0,Daten!Z21,"")</f>
        <v/>
      </c>
      <c r="C30" s="6" t="str">
        <f>IF(OR(C$6="",$B30=""),"",Daten!H347)</f>
        <v/>
      </c>
      <c r="D30" s="6" t="str">
        <f>IF(OR(D$6="",$B30=""),"",Daten!K347)</f>
        <v/>
      </c>
      <c r="E30" s="6" t="str">
        <f>IF(OR(E$6="",$B30=""),"",Daten!N347)</f>
        <v/>
      </c>
      <c r="F30" s="6" t="str">
        <f>IF(OR(F$6="",$B30=""),"",Daten!Q347)</f>
        <v/>
      </c>
      <c r="G30" s="6" t="str">
        <f>IF(OR(G$6="",$B30=""),"",Daten!T347)</f>
        <v/>
      </c>
      <c r="H30" s="6" t="str">
        <f>IF(OR(H$6="",$B30=""),"",Daten!W347)</f>
        <v/>
      </c>
      <c r="I30" s="6" t="str">
        <f>IF(OR(I$6="",$B30=""),"",Daten!Z347)</f>
        <v/>
      </c>
      <c r="J30" s="6" t="str">
        <f>IF(OR(J$6="",$B30=""),"",Daten!AC347)</f>
        <v/>
      </c>
      <c r="K30" s="6" t="str">
        <f>IF(OR(K$6="",$B30=""),"",Daten!AF347)</f>
        <v/>
      </c>
      <c r="L30" s="6" t="str">
        <f>IF(OR(L$6="",$B30=""),"",Daten!AI347)</f>
        <v/>
      </c>
      <c r="M30" s="6" t="str">
        <f>IF(OR(M$6="",$B30=""),"",Daten!AL347)</f>
        <v/>
      </c>
      <c r="N30" s="6" t="str">
        <f>IF(OR(N$6="",$B30=""),"",Daten!AO347)</f>
        <v/>
      </c>
      <c r="O30" s="6" t="str">
        <f>IF(OR(O$6="",$B30=""),"",Daten!AR347)</f>
        <v/>
      </c>
      <c r="P30" s="6" t="str">
        <f>IF(OR(P$6="",$B30=""),"",Daten!AU347)</f>
        <v/>
      </c>
      <c r="Q30" s="6" t="str">
        <f>IF(OR(Q$6="",$B30=""),"",Daten!AX347)</f>
        <v/>
      </c>
      <c r="R30" s="6" t="str">
        <f>IF(OR(R$6="",$B30=""),"",Daten!BA347)</f>
        <v/>
      </c>
      <c r="S30" s="6" t="str">
        <f>IF(OR(S$6="",$B30=""),"",Daten!BD347)</f>
        <v/>
      </c>
      <c r="T30" s="6" t="str">
        <f>IF(OR(T$6="",$B30=""),"",Daten!BG347)</f>
        <v/>
      </c>
      <c r="U30" s="6" t="str">
        <f>IF(OR(U$6="",$B30=""),"",Daten!BJ347)</f>
        <v/>
      </c>
      <c r="V30" s="6" t="str">
        <f>IF(OR(V$6="",$B30=""),"",Daten!BM347)</f>
        <v/>
      </c>
      <c r="W30" s="6" t="str">
        <f>IF(OR(W$6="",$B30=""),"",Daten!BP347)</f>
        <v/>
      </c>
      <c r="X30" s="6" t="str">
        <f>IF(OR(X$6="",$B30=""),"",Daten!BS347)</f>
        <v/>
      </c>
      <c r="Y30" s="6" t="str">
        <f>IF(OR(Y$6="",$B30=""),"",Daten!BV347)</f>
        <v/>
      </c>
      <c r="Z30" s="6" t="str">
        <f>IF(OR(Z$6="",$B30=""),"",Daten!BY347)</f>
        <v/>
      </c>
      <c r="AA30" s="16" t="str">
        <f>IF(OR(AA$6="",$B30=""),"",Daten!CB347)</f>
        <v/>
      </c>
    </row>
    <row r="31" spans="1:27">
      <c r="A31" s="34">
        <f>Daten!AA27</f>
        <v>0</v>
      </c>
      <c r="B31" s="57" t="str">
        <f>IF(Daten!AA21&gt;0,Daten!AA21,"")</f>
        <v/>
      </c>
      <c r="C31" s="19" t="str">
        <f>IF(OR(C$6="",$B31=""),"",Daten!H358)</f>
        <v/>
      </c>
      <c r="D31" s="19" t="str">
        <f>IF(OR(D$6="",$B31=""),"",Daten!K358)</f>
        <v/>
      </c>
      <c r="E31" s="19" t="str">
        <f>IF(OR(E$6="",$B31=""),"",Daten!N358)</f>
        <v/>
      </c>
      <c r="F31" s="19" t="str">
        <f>IF(OR(F$6="",$B31=""),"",Daten!Q358)</f>
        <v/>
      </c>
      <c r="G31" s="19" t="str">
        <f>IF(OR(G$6="",$B31=""),"",Daten!T358)</f>
        <v/>
      </c>
      <c r="H31" s="19" t="str">
        <f>IF(OR(H$6="",$B31=""),"",Daten!W358)</f>
        <v/>
      </c>
      <c r="I31" s="19" t="str">
        <f>IF(OR(I$6="",$B31=""),"",Daten!Z358)</f>
        <v/>
      </c>
      <c r="J31" s="19" t="str">
        <f>IF(OR(J$6="",$B31=""),"",Daten!AC358)</f>
        <v/>
      </c>
      <c r="K31" s="19" t="str">
        <f>IF(OR(K$6="",$B31=""),"",Daten!AF358)</f>
        <v/>
      </c>
      <c r="L31" s="19" t="str">
        <f>IF(OR(L$6="",$B31=""),"",Daten!AI358)</f>
        <v/>
      </c>
      <c r="M31" s="19" t="str">
        <f>IF(OR(M$6="",$B31=""),"",Daten!AL358)</f>
        <v/>
      </c>
      <c r="N31" s="19" t="str">
        <f>IF(OR(N$6="",$B31=""),"",Daten!AO358)</f>
        <v/>
      </c>
      <c r="O31" s="19" t="str">
        <f>IF(OR(O$6="",$B31=""),"",Daten!AR358)</f>
        <v/>
      </c>
      <c r="P31" s="19" t="str">
        <f>IF(OR(P$6="",$B31=""),"",Daten!AU358)</f>
        <v/>
      </c>
      <c r="Q31" s="19" t="str">
        <f>IF(OR(Q$6="",$B31=""),"",Daten!AX358)</f>
        <v/>
      </c>
      <c r="R31" s="19" t="str">
        <f>IF(OR(R$6="",$B31=""),"",Daten!BA358)</f>
        <v/>
      </c>
      <c r="S31" s="19" t="str">
        <f>IF(OR(S$6="",$B31=""),"",Daten!BD358)</f>
        <v/>
      </c>
      <c r="T31" s="19" t="str">
        <f>IF(OR(T$6="",$B31=""),"",Daten!BG358)</f>
        <v/>
      </c>
      <c r="U31" s="19" t="str">
        <f>IF(OR(U$6="",$B31=""),"",Daten!BJ358)</f>
        <v/>
      </c>
      <c r="V31" s="19" t="str">
        <f>IF(OR(V$6="",$B31=""),"",Daten!BM358)</f>
        <v/>
      </c>
      <c r="W31" s="19" t="str">
        <f>IF(OR(W$6="",$B31=""),"",Daten!BP358)</f>
        <v/>
      </c>
      <c r="X31" s="19" t="str">
        <f>IF(OR(X$6="",$B31=""),"",Daten!BS358)</f>
        <v/>
      </c>
      <c r="Y31" s="19" t="str">
        <f>IF(OR(Y$6="",$B31=""),"",Daten!BV358)</f>
        <v/>
      </c>
      <c r="Z31" s="19" t="str">
        <f>IF(OR(Z$6="",$B31=""),"",Daten!BY358)</f>
        <v/>
      </c>
      <c r="AA31" s="20" t="str">
        <f>IF(OR(AA$6="",$B31=""),"",Daten!CB358)</f>
        <v/>
      </c>
    </row>
    <row r="33" spans="1:10">
      <c r="A33" s="148" t="s">
        <v>234</v>
      </c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>
      <c r="A34" s="148" t="s">
        <v>233</v>
      </c>
      <c r="B34" s="142"/>
      <c r="C34" s="142"/>
      <c r="D34" s="142"/>
      <c r="E34" s="142"/>
      <c r="F34" s="142"/>
      <c r="G34" s="142"/>
      <c r="H34" s="142"/>
      <c r="I34" s="142"/>
      <c r="J34" s="142"/>
    </row>
  </sheetData>
  <sheetProtection algorithmName="SHA-512" hashValue="9uDaMB8pzH23V8Ce4+yF7Z5AyD/ZmHj4kJuBPsGdkTGeySUF9b51/1C8WVe4qRi+SIHk5skrfua9HWxI0os7sQ==" saltValue="YTlbtsb+gSIBL5SKO0zJTw==" spinCount="100000" sheet="1" objects="1" scenarios="1"/>
  <conditionalFormatting sqref="C7:AA31">
    <cfRule type="expression" dxfId="0" priority="1">
      <formula>OR(C7=MAX($C$7:$AA$31),C7=MIN($C$7:$AA$31))</formula>
    </cfRule>
  </conditionalFormatting>
  <pageMargins left="0.59055118110236227" right="0.39370078740157483" top="0.78740157480314965" bottom="0.78740157480314965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31</vt:i4>
      </vt:variant>
    </vt:vector>
  </HeadingPairs>
  <TitlesOfParts>
    <vt:vector size="36" baseType="lpstr">
      <vt:lpstr>Daten</vt:lpstr>
      <vt:lpstr>Geometrie</vt:lpstr>
      <vt:lpstr> Schubflüsse</vt:lpstr>
      <vt:lpstr>Bemessung</vt:lpstr>
      <vt:lpstr>maßg. Platte</vt:lpstr>
      <vt:lpstr>a_ro</vt:lpstr>
      <vt:lpstr>a_ru</vt:lpstr>
      <vt:lpstr>abh</vt:lpstr>
      <vt:lpstr>ar</vt:lpstr>
      <vt:lpstr>Bh</vt:lpstr>
      <vt:lpstr>'maßg. Platte'!Druckbereich</vt:lpstr>
      <vt:lpstr>Emean</vt:lpstr>
      <vt:lpstr>frei</vt:lpstr>
      <vt:lpstr>fsd</vt:lpstr>
      <vt:lpstr>Gmean</vt:lpstr>
      <vt:lpstr>H_Pl</vt:lpstr>
      <vt:lpstr>H_Rest</vt:lpstr>
      <vt:lpstr>H_T</vt:lpstr>
      <vt:lpstr>HPl_o</vt:lpstr>
      <vt:lpstr>HPl_u</vt:lpstr>
      <vt:lpstr>kpl</vt:lpstr>
      <vt:lpstr>L_Pl</vt:lpstr>
      <vt:lpstr>L_Rest</vt:lpstr>
      <vt:lpstr>L_Rest_neu</vt:lpstr>
      <vt:lpstr>L_T</vt:lpstr>
      <vt:lpstr>LBh_o</vt:lpstr>
      <vt:lpstr>LBH_u</vt:lpstr>
      <vt:lpstr>nHP</vt:lpstr>
      <vt:lpstr>nLP</vt:lpstr>
      <vt:lpstr>nPL</vt:lpstr>
      <vt:lpstr>nr</vt:lpstr>
      <vt:lpstr>qd</vt:lpstr>
      <vt:lpstr>qd_o</vt:lpstr>
      <vt:lpstr>qd_u</vt:lpstr>
      <vt:lpstr>rmean_H</vt:lpstr>
      <vt:lpstr>rmean_pl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Colling</dc:creator>
  <cp:lastModifiedBy>Francois Colling</cp:lastModifiedBy>
  <cp:lastPrinted>2024-04-30T07:07:06Z</cp:lastPrinted>
  <dcterms:created xsi:type="dcterms:W3CDTF">2023-03-24T08:02:51Z</dcterms:created>
  <dcterms:modified xsi:type="dcterms:W3CDTF">2024-04-30T07:17:34Z</dcterms:modified>
</cp:coreProperties>
</file>