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SA-Cloud\#Nebentätigkeit\INFORMATIONSDIENST HOLZ\EXCEL\"/>
    </mc:Choice>
  </mc:AlternateContent>
  <xr:revisionPtr revIDLastSave="0" documentId="8_{754ECAD5-4773-46F9-BCC2-085AA55B1246}" xr6:coauthVersionLast="47" xr6:coauthVersionMax="47" xr10:uidLastSave="{00000000-0000-0000-0000-000000000000}"/>
  <bookViews>
    <workbookView xWindow="-120" yWindow="-120" windowWidth="25440" windowHeight="15390" firstSheet="1" activeTab="1" xr2:uid="{6A6A4043-0D56-4A59-B18B-4DCA4F632CFD}"/>
  </bookViews>
  <sheets>
    <sheet name="Daten" sheetId="2" state="hidden" r:id="rId1"/>
    <sheet name="Geometrie" sheetId="1" r:id="rId2"/>
    <sheet name="Schubflüsse" sheetId="5" r:id="rId3"/>
    <sheet name="Bemessung" sheetId="4" r:id="rId4"/>
    <sheet name="maßg. Platte" sheetId="3" r:id="rId5"/>
  </sheets>
  <externalReferences>
    <externalReference r:id="rId6"/>
    <externalReference r:id="rId7"/>
  </externalReferences>
  <definedNames>
    <definedName name="a_rli">Geometrie!$E$23</definedName>
    <definedName name="a_rre">Geometrie!$E$24</definedName>
    <definedName name="ar">Geometrie!$C$13</definedName>
    <definedName name="_xlnm.Print_Area" localSheetId="4">'maßg. Platte'!$A$2:$AA$35</definedName>
    <definedName name="Emean">Bemessung!$J$9</definedName>
    <definedName name="frei">Geometrie!$E$8</definedName>
    <definedName name="fsd">Bemessung!$F$13</definedName>
    <definedName name="Gmean">Bemessung!$B$8</definedName>
    <definedName name="H_Pl">Geometrie!$F$12</definedName>
    <definedName name="H_Rest">Geometrie!$C$16</definedName>
    <definedName name="H_Rest_neu">Geometrie!$J$17</definedName>
    <definedName name="H_T">Geometrie!$C$12</definedName>
    <definedName name="kpl">Bemessung!$F$10</definedName>
    <definedName name="L_Pl">Geometrie!$F$11</definedName>
    <definedName name="L_Rest">Geometrie!$C$22</definedName>
    <definedName name="L_T">Geometrie!$C$11</definedName>
    <definedName name="LPl_li">Geometrie!$C$23</definedName>
    <definedName name="LPl_re">Geometrie!$C$24</definedName>
    <definedName name="nHP">Geometrie!$I$12</definedName>
    <definedName name="nLP">Geometrie!$I$11</definedName>
    <definedName name="nPL">Geometrie!$I$11</definedName>
    <definedName name="nr">'[1]Typ 1'!$I$15</definedName>
    <definedName name="qd">Geometrie!$C$10</definedName>
    <definedName name="qd_o">'[1]Typ 1'!$F$11</definedName>
    <definedName name="qd_u">'[2]Typ 1'!$G$11</definedName>
    <definedName name="rmean_H">Bemessung!$J$10</definedName>
    <definedName name="rmean_pl">Bemessung!$B$9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AN8" i="2"/>
  <c r="AM8" i="2"/>
  <c r="AN7" i="2"/>
  <c r="AM6" i="2"/>
  <c r="AM4" i="2"/>
  <c r="AN3" i="2"/>
  <c r="AM3" i="2"/>
  <c r="AN2" i="2"/>
  <c r="C2" i="5"/>
  <c r="C3" i="5"/>
  <c r="K3" i="5"/>
  <c r="J21" i="5"/>
  <c r="J7" i="5"/>
  <c r="F39" i="4" l="1"/>
  <c r="F37" i="4"/>
  <c r="G34" i="4"/>
  <c r="C39" i="4" s="1"/>
  <c r="C34" i="4"/>
  <c r="F31" i="4"/>
  <c r="G11" i="4"/>
  <c r="B9" i="4"/>
  <c r="B8" i="4"/>
  <c r="K3" i="4"/>
  <c r="C3" i="4"/>
  <c r="C2" i="4"/>
  <c r="G78" i="2"/>
  <c r="E39" i="4" l="1"/>
  <c r="C37" i="4"/>
  <c r="E37" i="4" s="1"/>
  <c r="Q35" i="2"/>
  <c r="C28" i="4" s="1"/>
  <c r="R35" i="2"/>
  <c r="E84" i="2" l="1"/>
  <c r="Q34" i="2" l="1"/>
  <c r="C27" i="4" s="1"/>
  <c r="R34" i="2"/>
  <c r="H52" i="2"/>
  <c r="G52" i="2"/>
  <c r="C38" i="2"/>
  <c r="C37" i="2"/>
  <c r="C36" i="2"/>
  <c r="F53" i="2" l="1"/>
  <c r="E53" i="2"/>
  <c r="D53" i="2"/>
  <c r="C53" i="2"/>
  <c r="H53" i="2"/>
  <c r="G53" i="2"/>
  <c r="C40" i="2"/>
  <c r="G32" i="2" s="1"/>
  <c r="C39" i="2"/>
  <c r="I33" i="2"/>
  <c r="F31" i="2"/>
  <c r="E31" i="2"/>
  <c r="E13" i="1"/>
  <c r="AN11" i="2"/>
  <c r="AN12" i="2" s="1"/>
  <c r="AM12" i="2"/>
  <c r="AM14" i="2"/>
  <c r="AM16" i="2"/>
  <c r="AM18" i="2"/>
  <c r="AM20" i="2"/>
  <c r="AM22" i="2"/>
  <c r="AM24" i="2"/>
  <c r="AM26" i="2"/>
  <c r="AM28" i="2"/>
  <c r="AM30" i="2"/>
  <c r="AM32" i="2"/>
  <c r="AM34" i="2"/>
  <c r="AM36" i="2"/>
  <c r="AM38" i="2"/>
  <c r="AM40" i="2"/>
  <c r="AM42" i="2"/>
  <c r="AM44" i="2"/>
  <c r="AM46" i="2"/>
  <c r="AM48" i="2"/>
  <c r="AM50" i="2"/>
  <c r="AM52" i="2"/>
  <c r="AM54" i="2"/>
  <c r="AM56" i="2"/>
  <c r="AM58" i="2"/>
  <c r="AM60" i="2"/>
  <c r="AM62" i="2"/>
  <c r="AJ60" i="2"/>
  <c r="AJ58" i="2"/>
  <c r="AJ56" i="2"/>
  <c r="AJ54" i="2"/>
  <c r="AJ52" i="2"/>
  <c r="AJ50" i="2"/>
  <c r="AJ48" i="2"/>
  <c r="AJ46" i="2"/>
  <c r="AJ44" i="2"/>
  <c r="AJ42" i="2"/>
  <c r="AJ40" i="2"/>
  <c r="AJ38" i="2"/>
  <c r="AJ36" i="2"/>
  <c r="AJ34" i="2"/>
  <c r="AJ32" i="2"/>
  <c r="AJ30" i="2"/>
  <c r="AJ28" i="2"/>
  <c r="AJ26" i="2"/>
  <c r="AJ24" i="2"/>
  <c r="AJ22" i="2"/>
  <c r="AJ20" i="2"/>
  <c r="AJ18" i="2"/>
  <c r="AJ16" i="2"/>
  <c r="AJ14" i="2"/>
  <c r="AJ12" i="2"/>
  <c r="C54" i="2" l="1"/>
  <c r="C58" i="2"/>
  <c r="G31" i="2"/>
  <c r="D42" i="2"/>
  <c r="H31" i="2"/>
  <c r="E42" i="2"/>
  <c r="C42" i="2"/>
  <c r="F42" i="2"/>
  <c r="C33" i="2"/>
  <c r="G42" i="2"/>
  <c r="C31" i="2"/>
  <c r="E33" i="2"/>
  <c r="H42" i="2"/>
  <c r="D31" i="2"/>
  <c r="G33" i="2"/>
  <c r="C22" i="1"/>
  <c r="C16" i="1"/>
  <c r="C14" i="1"/>
  <c r="AR62" i="2"/>
  <c r="AR60" i="2"/>
  <c r="AR58" i="2"/>
  <c r="AR56" i="2"/>
  <c r="AR54" i="2"/>
  <c r="AR52" i="2"/>
  <c r="AR50" i="2"/>
  <c r="AR48" i="2"/>
  <c r="AR46" i="2"/>
  <c r="AR44" i="2"/>
  <c r="AR42" i="2"/>
  <c r="AR40" i="2"/>
  <c r="AR38" i="2"/>
  <c r="AR36" i="2"/>
  <c r="AR34" i="2"/>
  <c r="AR32" i="2"/>
  <c r="AR30" i="2"/>
  <c r="AR28" i="2"/>
  <c r="AR26" i="2"/>
  <c r="AR24" i="2"/>
  <c r="AR22" i="2"/>
  <c r="AR20" i="2"/>
  <c r="AR18" i="2"/>
  <c r="AR16" i="2"/>
  <c r="AR14" i="2"/>
  <c r="AR12" i="2"/>
  <c r="C24" i="1" l="1"/>
  <c r="E24" i="1" s="1"/>
  <c r="C23" i="1"/>
  <c r="E23" i="1" s="1"/>
  <c r="C59" i="2"/>
  <c r="F14" i="4" s="1"/>
  <c r="E43" i="2"/>
  <c r="F43" i="2"/>
  <c r="E34" i="2"/>
  <c r="H43" i="2"/>
  <c r="G43" i="2"/>
  <c r="G34" i="2"/>
  <c r="C43" i="2"/>
  <c r="C34" i="2"/>
  <c r="D43" i="2"/>
  <c r="J17" i="1"/>
  <c r="C18" i="1"/>
  <c r="C17" i="1"/>
  <c r="F17" i="1"/>
  <c r="I17" i="1"/>
  <c r="AJ10" i="2"/>
  <c r="AI5" i="2"/>
  <c r="AJ4" i="2"/>
  <c r="AI4" i="2"/>
  <c r="AJ3" i="2"/>
  <c r="AI11" i="2" l="1"/>
  <c r="AI13" i="2" s="1"/>
  <c r="C47" i="2"/>
  <c r="D47" i="2"/>
  <c r="C46" i="2"/>
  <c r="D44" i="2"/>
  <c r="C45" i="2"/>
  <c r="C44" i="2"/>
  <c r="D45" i="2"/>
  <c r="D46" i="2"/>
  <c r="F47" i="2"/>
  <c r="E47" i="2"/>
  <c r="F46" i="2"/>
  <c r="F45" i="2"/>
  <c r="E46" i="2"/>
  <c r="E45" i="2"/>
  <c r="F44" i="2"/>
  <c r="E44" i="2"/>
  <c r="H47" i="2"/>
  <c r="G47" i="2"/>
  <c r="G45" i="2"/>
  <c r="H45" i="2"/>
  <c r="G44" i="2"/>
  <c r="H46" i="2"/>
  <c r="H44" i="2"/>
  <c r="G46" i="2"/>
  <c r="AI12" i="2" l="1"/>
  <c r="C48" i="2"/>
  <c r="G48" i="2"/>
  <c r="D48" i="2"/>
  <c r="C49" i="2" s="1"/>
  <c r="E48" i="2"/>
  <c r="H48" i="2"/>
  <c r="F48" i="2"/>
  <c r="AI14" i="2"/>
  <c r="AI15" i="2"/>
  <c r="C56" i="2" l="1"/>
  <c r="F12" i="4" s="1"/>
  <c r="F13" i="4" s="1"/>
  <c r="AI16" i="2"/>
  <c r="AI17" i="2"/>
  <c r="F20" i="4" l="1"/>
  <c r="F24" i="4"/>
  <c r="AI19" i="2"/>
  <c r="AI18" i="2"/>
  <c r="I12" i="1"/>
  <c r="I11" i="1"/>
  <c r="BX79" i="2" l="1"/>
  <c r="BL79" i="2"/>
  <c r="AZ79" i="2"/>
  <c r="AN79" i="2"/>
  <c r="BW79" i="2"/>
  <c r="BK79" i="2"/>
  <c r="AY79" i="2"/>
  <c r="AM79" i="2"/>
  <c r="BU79" i="2"/>
  <c r="BI79" i="2"/>
  <c r="AW79" i="2"/>
  <c r="AK79" i="2"/>
  <c r="BT79" i="2"/>
  <c r="BH79" i="2"/>
  <c r="AV79" i="2"/>
  <c r="AJ79" i="2"/>
  <c r="BR79" i="2"/>
  <c r="BF79" i="2"/>
  <c r="AT79" i="2"/>
  <c r="AH79" i="2"/>
  <c r="CC79" i="2"/>
  <c r="BQ79" i="2"/>
  <c r="BE79" i="2"/>
  <c r="AS79" i="2"/>
  <c r="CA79" i="2"/>
  <c r="BO79" i="2"/>
  <c r="BC79" i="2"/>
  <c r="AQ79" i="2"/>
  <c r="BZ79" i="2"/>
  <c r="BN79" i="2"/>
  <c r="BB79" i="2"/>
  <c r="AP79" i="2"/>
  <c r="G79" i="2"/>
  <c r="N37" i="2"/>
  <c r="Q37" i="2" s="1"/>
  <c r="C30" i="4" s="1"/>
  <c r="Q36" i="2"/>
  <c r="C29" i="4" s="1"/>
  <c r="R36" i="2"/>
  <c r="E18" i="1"/>
  <c r="E20" i="1"/>
  <c r="E19" i="1"/>
  <c r="J12" i="1"/>
  <c r="F10" i="2"/>
  <c r="B10" i="3" s="1"/>
  <c r="N10" i="2"/>
  <c r="B18" i="3" s="1"/>
  <c r="X10" i="2"/>
  <c r="B28" i="3" s="1"/>
  <c r="G10" i="2"/>
  <c r="B11" i="3" s="1"/>
  <c r="O10" i="2"/>
  <c r="B19" i="3" s="1"/>
  <c r="W10" i="2"/>
  <c r="B27" i="3" s="1"/>
  <c r="I10" i="2"/>
  <c r="B13" i="3" s="1"/>
  <c r="Q10" i="2"/>
  <c r="B21" i="3" s="1"/>
  <c r="Y10" i="2"/>
  <c r="B29" i="3" s="1"/>
  <c r="J10" i="2"/>
  <c r="B14" i="3" s="1"/>
  <c r="R10" i="2"/>
  <c r="B22" i="3" s="1"/>
  <c r="Z10" i="2"/>
  <c r="B30" i="3" s="1"/>
  <c r="K10" i="2"/>
  <c r="B15" i="3" s="1"/>
  <c r="S10" i="2"/>
  <c r="B23" i="3" s="1"/>
  <c r="AA10" i="2"/>
  <c r="B31" i="3" s="1"/>
  <c r="E10" i="2"/>
  <c r="B9" i="3" s="1"/>
  <c r="U10" i="2"/>
  <c r="B25" i="3" s="1"/>
  <c r="V10" i="2"/>
  <c r="B26" i="3" s="1"/>
  <c r="H10" i="2"/>
  <c r="B12" i="3" s="1"/>
  <c r="D10" i="2"/>
  <c r="B8" i="3" s="1"/>
  <c r="L10" i="2"/>
  <c r="B16" i="3" s="1"/>
  <c r="T10" i="2"/>
  <c r="B24" i="3" s="1"/>
  <c r="C10" i="2"/>
  <c r="B7" i="3" s="1"/>
  <c r="M10" i="2"/>
  <c r="B17" i="3" s="1"/>
  <c r="P10" i="2"/>
  <c r="B20" i="3" s="1"/>
  <c r="AI20" i="2"/>
  <c r="AI21" i="2"/>
  <c r="J11" i="1"/>
  <c r="S20" i="2"/>
  <c r="S6" i="3" s="1"/>
  <c r="D20" i="2"/>
  <c r="D6" i="3" s="1"/>
  <c r="L20" i="2"/>
  <c r="L6" i="3" s="1"/>
  <c r="T20" i="2"/>
  <c r="T6" i="3" s="1"/>
  <c r="C20" i="2"/>
  <c r="C6" i="3" s="1"/>
  <c r="W20" i="2"/>
  <c r="W6" i="3" s="1"/>
  <c r="E20" i="2"/>
  <c r="E6" i="3" s="1"/>
  <c r="M20" i="2"/>
  <c r="M6" i="3" s="1"/>
  <c r="U20" i="2"/>
  <c r="U6" i="3" s="1"/>
  <c r="G20" i="2"/>
  <c r="G6" i="3" s="1"/>
  <c r="F20" i="2"/>
  <c r="F6" i="3" s="1"/>
  <c r="N20" i="2"/>
  <c r="N6" i="3" s="1"/>
  <c r="V20" i="2"/>
  <c r="V6" i="3" s="1"/>
  <c r="O20" i="2"/>
  <c r="O6" i="3" s="1"/>
  <c r="H20" i="2"/>
  <c r="H6" i="3" s="1"/>
  <c r="P20" i="2"/>
  <c r="P6" i="3" s="1"/>
  <c r="X20" i="2"/>
  <c r="X6" i="3" s="1"/>
  <c r="I20" i="2"/>
  <c r="I6" i="3" s="1"/>
  <c r="Q20" i="2"/>
  <c r="Q6" i="3" s="1"/>
  <c r="Y20" i="2"/>
  <c r="Y6" i="3" s="1"/>
  <c r="AA20" i="2"/>
  <c r="AA6" i="3" s="1"/>
  <c r="J20" i="2"/>
  <c r="J6" i="3" s="1"/>
  <c r="R20" i="2"/>
  <c r="R6" i="3" s="1"/>
  <c r="Z20" i="2"/>
  <c r="Z6" i="3" s="1"/>
  <c r="K20" i="2"/>
  <c r="K6" i="3" s="1"/>
  <c r="C70" i="2" l="1"/>
  <c r="C31" i="4"/>
  <c r="E31" i="4" s="1"/>
  <c r="T11" i="2"/>
  <c r="T15" i="2"/>
  <c r="T13" i="2"/>
  <c r="T14" i="2"/>
  <c r="T12" i="2"/>
  <c r="S11" i="2"/>
  <c r="S14" i="2"/>
  <c r="S15" i="2"/>
  <c r="S13" i="2"/>
  <c r="S12" i="2"/>
  <c r="W11" i="2"/>
  <c r="W12" i="2"/>
  <c r="W13" i="2"/>
  <c r="W14" i="2"/>
  <c r="W15" i="2"/>
  <c r="K12" i="2"/>
  <c r="K11" i="2"/>
  <c r="K13" i="2"/>
  <c r="K14" i="2"/>
  <c r="K15" i="2"/>
  <c r="O11" i="2"/>
  <c r="O14" i="2"/>
  <c r="O12" i="2"/>
  <c r="O13" i="2"/>
  <c r="O15" i="2"/>
  <c r="C11" i="2"/>
  <c r="C15" i="2"/>
  <c r="C14" i="2"/>
  <c r="C13" i="2"/>
  <c r="C12" i="2"/>
  <c r="D11" i="2"/>
  <c r="D13" i="2"/>
  <c r="D14" i="2"/>
  <c r="D15" i="2"/>
  <c r="D12" i="2"/>
  <c r="Z11" i="2"/>
  <c r="Z14" i="2"/>
  <c r="Z15" i="2"/>
  <c r="Z13" i="2"/>
  <c r="Z12" i="2"/>
  <c r="G11" i="2"/>
  <c r="G13" i="2"/>
  <c r="G14" i="2"/>
  <c r="G15" i="2"/>
  <c r="G12" i="2"/>
  <c r="AA12" i="2"/>
  <c r="AA11" i="2"/>
  <c r="AA13" i="2"/>
  <c r="AA15" i="2"/>
  <c r="AA14" i="2"/>
  <c r="H11" i="2"/>
  <c r="H13" i="2"/>
  <c r="H12" i="2"/>
  <c r="H15" i="2"/>
  <c r="H14" i="2"/>
  <c r="R11" i="2"/>
  <c r="R12" i="2"/>
  <c r="R13" i="2"/>
  <c r="R14" i="2"/>
  <c r="R15" i="2"/>
  <c r="X11" i="2"/>
  <c r="X12" i="2"/>
  <c r="X13" i="2"/>
  <c r="X14" i="2"/>
  <c r="X15" i="2"/>
  <c r="I14" i="2"/>
  <c r="I11" i="2"/>
  <c r="I13" i="2"/>
  <c r="I15" i="2"/>
  <c r="I12" i="2"/>
  <c r="V11" i="2"/>
  <c r="V13" i="2"/>
  <c r="V12" i="2"/>
  <c r="V14" i="2"/>
  <c r="V15" i="2"/>
  <c r="J11" i="2"/>
  <c r="J15" i="2"/>
  <c r="J14" i="2"/>
  <c r="J13" i="2"/>
  <c r="J12" i="2"/>
  <c r="N11" i="2"/>
  <c r="N13" i="2"/>
  <c r="N15" i="2"/>
  <c r="N12" i="2"/>
  <c r="N14" i="2"/>
  <c r="L11" i="2"/>
  <c r="L12" i="2"/>
  <c r="L13" i="2"/>
  <c r="L15" i="2"/>
  <c r="L14" i="2"/>
  <c r="P11" i="2"/>
  <c r="P15" i="2"/>
  <c r="P13" i="2"/>
  <c r="P14" i="2"/>
  <c r="P12" i="2"/>
  <c r="U11" i="2"/>
  <c r="U12" i="2"/>
  <c r="U13" i="2"/>
  <c r="U15" i="2"/>
  <c r="U14" i="2"/>
  <c r="Y14" i="2"/>
  <c r="Y11" i="2"/>
  <c r="Y13" i="2"/>
  <c r="Y12" i="2"/>
  <c r="Y15" i="2"/>
  <c r="F11" i="2"/>
  <c r="F13" i="2"/>
  <c r="F14" i="2"/>
  <c r="F12" i="2"/>
  <c r="F15" i="2"/>
  <c r="M11" i="2"/>
  <c r="M12" i="2"/>
  <c r="M15" i="2"/>
  <c r="M13" i="2"/>
  <c r="M14" i="2"/>
  <c r="E11" i="2"/>
  <c r="E13" i="2"/>
  <c r="E14" i="2"/>
  <c r="E15" i="2"/>
  <c r="E12" i="2"/>
  <c r="Q14" i="2"/>
  <c r="Q11" i="2"/>
  <c r="Q13" i="2"/>
  <c r="Q15" i="2"/>
  <c r="Q12" i="2"/>
  <c r="Y22" i="2"/>
  <c r="Y24" i="2"/>
  <c r="Y25" i="2"/>
  <c r="N22" i="2"/>
  <c r="N25" i="2"/>
  <c r="T22" i="2"/>
  <c r="T24" i="2"/>
  <c r="T25" i="2"/>
  <c r="Q22" i="2"/>
  <c r="Q25" i="2"/>
  <c r="F22" i="2"/>
  <c r="L22" i="2"/>
  <c r="L25" i="2"/>
  <c r="AA22" i="2"/>
  <c r="AA25" i="2"/>
  <c r="AA24" i="2"/>
  <c r="I22" i="2"/>
  <c r="G22" i="2"/>
  <c r="D22" i="2"/>
  <c r="K22" i="2"/>
  <c r="X22" i="2"/>
  <c r="X24" i="2"/>
  <c r="X25" i="2"/>
  <c r="U22" i="2"/>
  <c r="U24" i="2"/>
  <c r="U25" i="2"/>
  <c r="S22" i="2"/>
  <c r="S25" i="2"/>
  <c r="V22" i="2"/>
  <c r="V24" i="2"/>
  <c r="V25" i="2"/>
  <c r="Z22" i="2"/>
  <c r="Z24" i="2"/>
  <c r="Z25" i="2"/>
  <c r="P22" i="2"/>
  <c r="P25" i="2"/>
  <c r="M22" i="2"/>
  <c r="M25" i="2"/>
  <c r="R22" i="2"/>
  <c r="R25" i="2"/>
  <c r="H22" i="2"/>
  <c r="E22" i="2"/>
  <c r="C25" i="2"/>
  <c r="C24" i="2"/>
  <c r="C23" i="2"/>
  <c r="J22" i="2"/>
  <c r="O22" i="2"/>
  <c r="O25" i="2"/>
  <c r="W22" i="2"/>
  <c r="W24" i="2"/>
  <c r="W25" i="2"/>
  <c r="AI23" i="2"/>
  <c r="AI22" i="2"/>
  <c r="J21" i="2"/>
  <c r="J23" i="2" s="1"/>
  <c r="O21" i="2"/>
  <c r="O23" i="2" s="1"/>
  <c r="W21" i="2"/>
  <c r="W23" i="2" s="1"/>
  <c r="R21" i="2"/>
  <c r="R23" i="2" s="1"/>
  <c r="AA21" i="2"/>
  <c r="AA23" i="2" s="1"/>
  <c r="V21" i="2"/>
  <c r="V23" i="2" s="1"/>
  <c r="C22" i="2"/>
  <c r="Y21" i="2"/>
  <c r="Y23" i="2" s="1"/>
  <c r="N21" i="2"/>
  <c r="N23" i="2" s="1"/>
  <c r="T21" i="2"/>
  <c r="T23" i="2" s="1"/>
  <c r="H21" i="2"/>
  <c r="H23" i="2" s="1"/>
  <c r="Q21" i="2"/>
  <c r="Q23" i="2" s="1"/>
  <c r="F21" i="2"/>
  <c r="F23" i="2" s="1"/>
  <c r="L21" i="2"/>
  <c r="L23" i="2" s="1"/>
  <c r="I21" i="2"/>
  <c r="I23" i="2" s="1"/>
  <c r="G21" i="2"/>
  <c r="G23" i="2" s="1"/>
  <c r="D21" i="2"/>
  <c r="D23" i="2" s="1"/>
  <c r="E21" i="2"/>
  <c r="E23" i="2" s="1"/>
  <c r="K21" i="2"/>
  <c r="K23" i="2" s="1"/>
  <c r="X21" i="2"/>
  <c r="X23" i="2" s="1"/>
  <c r="U21" i="2"/>
  <c r="U23" i="2" s="1"/>
  <c r="S21" i="2"/>
  <c r="S23" i="2" s="1"/>
  <c r="Z21" i="2"/>
  <c r="Z23" i="2" s="1"/>
  <c r="P21" i="2"/>
  <c r="P23" i="2" s="1"/>
  <c r="M21" i="2"/>
  <c r="M23" i="2" s="1"/>
  <c r="J25" i="2" l="1"/>
  <c r="K25" i="2"/>
  <c r="S24" i="2"/>
  <c r="J24" i="2"/>
  <c r="R24" i="2"/>
  <c r="K24" i="2"/>
  <c r="L24" i="2"/>
  <c r="M24" i="2"/>
  <c r="N24" i="2"/>
  <c r="N26" i="2" s="1"/>
  <c r="O24" i="2"/>
  <c r="O26" i="2" s="1"/>
  <c r="P24" i="2"/>
  <c r="Q24" i="2"/>
  <c r="I25" i="2"/>
  <c r="H25" i="2"/>
  <c r="E25" i="2"/>
  <c r="G25" i="2"/>
  <c r="F25" i="2"/>
  <c r="W16" i="2"/>
  <c r="E227" i="2" s="1"/>
  <c r="G226" i="2" s="1"/>
  <c r="H24" i="2"/>
  <c r="G24" i="2"/>
  <c r="I24" i="2"/>
  <c r="E24" i="2"/>
  <c r="F24" i="2"/>
  <c r="D24" i="2"/>
  <c r="R16" i="2"/>
  <c r="AA16" i="2"/>
  <c r="E255" i="2" s="1"/>
  <c r="G254" i="2" s="1"/>
  <c r="I16" i="2"/>
  <c r="V26" i="2"/>
  <c r="Q26" i="2"/>
  <c r="C16" i="2"/>
  <c r="E87" i="2" s="1"/>
  <c r="G86" i="2" s="1"/>
  <c r="D25" i="2"/>
  <c r="L16" i="2"/>
  <c r="Q16" i="2"/>
  <c r="V16" i="2"/>
  <c r="D16" i="2"/>
  <c r="P16" i="2"/>
  <c r="S16" i="2"/>
  <c r="F16" i="2"/>
  <c r="X16" i="2"/>
  <c r="O16" i="2"/>
  <c r="M16" i="2"/>
  <c r="J16" i="2"/>
  <c r="Z16" i="2"/>
  <c r="E248" i="2" s="1"/>
  <c r="G247" i="2" s="1"/>
  <c r="U16" i="2"/>
  <c r="H16" i="2"/>
  <c r="E16" i="2"/>
  <c r="Y16" i="2"/>
  <c r="N16" i="2"/>
  <c r="G16" i="2"/>
  <c r="K16" i="2"/>
  <c r="T16" i="2"/>
  <c r="R26" i="2"/>
  <c r="L26" i="2"/>
  <c r="M26" i="2"/>
  <c r="AA26" i="2"/>
  <c r="S26" i="2"/>
  <c r="Z26" i="2"/>
  <c r="X26" i="2"/>
  <c r="P26" i="2"/>
  <c r="U26" i="2"/>
  <c r="T26" i="2"/>
  <c r="Y26" i="2"/>
  <c r="W26" i="2"/>
  <c r="AI24" i="2"/>
  <c r="AI25" i="2"/>
  <c r="C26" i="2"/>
  <c r="H76" i="2" s="1"/>
  <c r="J26" i="2" l="1"/>
  <c r="I26" i="2"/>
  <c r="I5" i="3" s="1"/>
  <c r="K26" i="2"/>
  <c r="H80" i="2"/>
  <c r="H26" i="2"/>
  <c r="H5" i="3" s="1"/>
  <c r="G26" i="2"/>
  <c r="G5" i="3" s="1"/>
  <c r="E26" i="2"/>
  <c r="E5" i="3" s="1"/>
  <c r="F26" i="2"/>
  <c r="Q76" i="2" s="1"/>
  <c r="Q80" i="2" s="1"/>
  <c r="A27" i="3"/>
  <c r="D26" i="2"/>
  <c r="K76" i="2" s="1"/>
  <c r="K80" i="2" s="1"/>
  <c r="K250" i="2"/>
  <c r="AI250" i="2"/>
  <c r="BG250" i="2"/>
  <c r="H251" i="2"/>
  <c r="AF251" i="2"/>
  <c r="BD251" i="2"/>
  <c r="CB251" i="2"/>
  <c r="N250" i="2"/>
  <c r="AL250" i="2"/>
  <c r="BJ250" i="2"/>
  <c r="K251" i="2"/>
  <c r="AI251" i="2"/>
  <c r="BG251" i="2"/>
  <c r="Q250" i="2"/>
  <c r="AO250" i="2"/>
  <c r="BM250" i="2"/>
  <c r="N251" i="2"/>
  <c r="AL251" i="2"/>
  <c r="W250" i="2"/>
  <c r="AU250" i="2"/>
  <c r="BS250" i="2"/>
  <c r="T251" i="2"/>
  <c r="H250" i="2"/>
  <c r="BD250" i="2"/>
  <c r="AC251" i="2"/>
  <c r="BP251" i="2"/>
  <c r="BA250" i="2"/>
  <c r="T250" i="2"/>
  <c r="BP250" i="2"/>
  <c r="AO251" i="2"/>
  <c r="BS251" i="2"/>
  <c r="AR251" i="2"/>
  <c r="AC250" i="2"/>
  <c r="AU251" i="2"/>
  <c r="W251" i="2"/>
  <c r="Z251" i="2"/>
  <c r="Z250" i="2"/>
  <c r="BV250" i="2"/>
  <c r="BV251" i="2"/>
  <c r="BY250" i="2"/>
  <c r="BY251" i="2"/>
  <c r="AX250" i="2"/>
  <c r="AF250" i="2"/>
  <c r="CB250" i="2"/>
  <c r="AX251" i="2"/>
  <c r="BM251" i="2"/>
  <c r="AR250" i="2"/>
  <c r="Q251" i="2"/>
  <c r="BA251" i="2"/>
  <c r="BJ251" i="2"/>
  <c r="AF82" i="2"/>
  <c r="BD82" i="2"/>
  <c r="CB82" i="2"/>
  <c r="K82" i="2"/>
  <c r="AI82" i="2"/>
  <c r="BG82" i="2"/>
  <c r="Z82" i="2"/>
  <c r="BJ82" i="2"/>
  <c r="AX82" i="2"/>
  <c r="AC82" i="2"/>
  <c r="BM82" i="2"/>
  <c r="AL82" i="2"/>
  <c r="AO82" i="2"/>
  <c r="BP82" i="2"/>
  <c r="BS82" i="2"/>
  <c r="W82" i="2"/>
  <c r="N82" i="2"/>
  <c r="AR82" i="2"/>
  <c r="BV82" i="2"/>
  <c r="T82" i="2"/>
  <c r="Q82" i="2"/>
  <c r="AU82" i="2"/>
  <c r="BY82" i="2"/>
  <c r="BA82" i="2"/>
  <c r="E85" i="2"/>
  <c r="K83" i="2" s="1"/>
  <c r="H82" i="2"/>
  <c r="A14" i="3"/>
  <c r="E136" i="2"/>
  <c r="G135" i="2" s="1"/>
  <c r="A18" i="3"/>
  <c r="E164" i="2"/>
  <c r="G163" i="2" s="1"/>
  <c r="A29" i="3"/>
  <c r="E241" i="2"/>
  <c r="G240" i="2" s="1"/>
  <c r="A28" i="3"/>
  <c r="E234" i="2"/>
  <c r="G233" i="2" s="1"/>
  <c r="A26" i="3"/>
  <c r="E220" i="2"/>
  <c r="G219" i="2" s="1"/>
  <c r="A10" i="3"/>
  <c r="E108" i="2"/>
  <c r="G107" i="2" s="1"/>
  <c r="A19" i="3"/>
  <c r="E171" i="2"/>
  <c r="G170" i="2" s="1"/>
  <c r="A16" i="3"/>
  <c r="E150" i="2"/>
  <c r="G149" i="2" s="1"/>
  <c r="A25" i="3"/>
  <c r="E213" i="2"/>
  <c r="G212" i="2" s="1"/>
  <c r="A20" i="3"/>
  <c r="E178" i="2"/>
  <c r="G177" i="2" s="1"/>
  <c r="A15" i="3"/>
  <c r="E143" i="2"/>
  <c r="G142" i="2" s="1"/>
  <c r="A13" i="3"/>
  <c r="E129" i="2"/>
  <c r="G128" i="2" s="1"/>
  <c r="A9" i="3"/>
  <c r="E101" i="2"/>
  <c r="G100" i="2" s="1"/>
  <c r="A22" i="3"/>
  <c r="E192" i="2"/>
  <c r="G191" i="2" s="1"/>
  <c r="A12" i="3"/>
  <c r="E122" i="2"/>
  <c r="G121" i="2" s="1"/>
  <c r="A23" i="3"/>
  <c r="E199" i="2"/>
  <c r="G198" i="2" s="1"/>
  <c r="A24" i="3"/>
  <c r="E206" i="2"/>
  <c r="G205" i="2" s="1"/>
  <c r="A8" i="3"/>
  <c r="E94" i="2"/>
  <c r="G93" i="2" s="1"/>
  <c r="A11" i="3"/>
  <c r="E115" i="2"/>
  <c r="G114" i="2" s="1"/>
  <c r="A17" i="3"/>
  <c r="E157" i="2"/>
  <c r="G156" i="2" s="1"/>
  <c r="A21" i="3"/>
  <c r="E185" i="2"/>
  <c r="G184" i="2" s="1"/>
  <c r="A7" i="3"/>
  <c r="AN13" i="2"/>
  <c r="AN15" i="2" s="1"/>
  <c r="AN17" i="2" s="1"/>
  <c r="AN19" i="2" s="1"/>
  <c r="AN21" i="2" s="1"/>
  <c r="AN23" i="2" s="1"/>
  <c r="AN25" i="2" s="1"/>
  <c r="AN27" i="2" s="1"/>
  <c r="AN29" i="2" s="1"/>
  <c r="AN31" i="2" s="1"/>
  <c r="AN33" i="2" s="1"/>
  <c r="AN35" i="2" s="1"/>
  <c r="O5" i="3"/>
  <c r="AR76" i="2"/>
  <c r="Z5" i="3"/>
  <c r="BY76" i="2"/>
  <c r="BY80" i="2" s="1"/>
  <c r="Q5" i="3"/>
  <c r="AX76" i="2"/>
  <c r="W5" i="3"/>
  <c r="BP76" i="2"/>
  <c r="BP80" i="2" s="1"/>
  <c r="R5" i="3"/>
  <c r="BA76" i="2"/>
  <c r="V5" i="3"/>
  <c r="BM76" i="2"/>
  <c r="Y5" i="3"/>
  <c r="BV76" i="2"/>
  <c r="BV80" i="2" s="1"/>
  <c r="T5" i="3"/>
  <c r="BG76" i="2"/>
  <c r="AA5" i="3"/>
  <c r="CB76" i="2"/>
  <c r="L5" i="3"/>
  <c r="AI76" i="2"/>
  <c r="S5" i="3"/>
  <c r="BD76" i="2"/>
  <c r="BD80" i="2" s="1"/>
  <c r="N5" i="3"/>
  <c r="AO76" i="2"/>
  <c r="I77" i="2"/>
  <c r="H77" i="2"/>
  <c r="H78" i="2" s="1"/>
  <c r="K5" i="3"/>
  <c r="AF76" i="2"/>
  <c r="U5" i="3"/>
  <c r="BJ76" i="2"/>
  <c r="BJ80" i="2" s="1"/>
  <c r="X5" i="3"/>
  <c r="BS76" i="2"/>
  <c r="BS80" i="2" s="1"/>
  <c r="M5" i="3"/>
  <c r="AL76" i="2"/>
  <c r="P5" i="3"/>
  <c r="AU76" i="2"/>
  <c r="AU80" i="2" s="1"/>
  <c r="J5" i="3"/>
  <c r="AC76" i="2"/>
  <c r="AC80" i="2" s="1"/>
  <c r="A31" i="3"/>
  <c r="A30" i="3"/>
  <c r="AQ13" i="2"/>
  <c r="C5" i="3"/>
  <c r="AI26" i="2"/>
  <c r="AI27" i="2"/>
  <c r="Z76" i="2" l="1"/>
  <c r="Z80" i="2" s="1"/>
  <c r="H254" i="2"/>
  <c r="H233" i="2"/>
  <c r="H212" i="2"/>
  <c r="H247" i="2"/>
  <c r="H240" i="2"/>
  <c r="H226" i="2"/>
  <c r="H205" i="2"/>
  <c r="H198" i="2"/>
  <c r="H170" i="2"/>
  <c r="H219" i="2"/>
  <c r="H128" i="2"/>
  <c r="H191" i="2"/>
  <c r="H177" i="2"/>
  <c r="H135" i="2"/>
  <c r="H184" i="2"/>
  <c r="H163" i="2"/>
  <c r="H156" i="2"/>
  <c r="H114" i="2"/>
  <c r="H149" i="2"/>
  <c r="H121" i="2"/>
  <c r="H142" i="2"/>
  <c r="T76" i="2"/>
  <c r="T80" i="2" s="1"/>
  <c r="W76" i="2"/>
  <c r="W80" i="2" s="1"/>
  <c r="H213" i="2"/>
  <c r="H157" i="2"/>
  <c r="H206" i="2"/>
  <c r="H255" i="2"/>
  <c r="H199" i="2"/>
  <c r="H248" i="2"/>
  <c r="H192" i="2"/>
  <c r="H241" i="2"/>
  <c r="H185" i="2"/>
  <c r="H234" i="2"/>
  <c r="H178" i="2"/>
  <c r="H227" i="2"/>
  <c r="H171" i="2"/>
  <c r="H220" i="2"/>
  <c r="H164" i="2"/>
  <c r="AQ15" i="2"/>
  <c r="AQ17" i="2" s="1"/>
  <c r="D5" i="3"/>
  <c r="H150" i="2"/>
  <c r="H143" i="2"/>
  <c r="N76" i="2"/>
  <c r="N80" i="2" s="1"/>
  <c r="F5" i="3"/>
  <c r="BD83" i="2"/>
  <c r="BP83" i="2"/>
  <c r="AO83" i="2"/>
  <c r="Q83" i="2"/>
  <c r="AX83" i="2"/>
  <c r="AR83" i="2"/>
  <c r="BG83" i="2"/>
  <c r="BS83" i="2"/>
  <c r="AI83" i="2"/>
  <c r="AF83" i="2"/>
  <c r="BV83" i="2"/>
  <c r="Z83" i="2"/>
  <c r="AL83" i="2"/>
  <c r="AU83" i="2"/>
  <c r="T83" i="2"/>
  <c r="BM83" i="2"/>
  <c r="BY83" i="2"/>
  <c r="W83" i="2"/>
  <c r="N83" i="2"/>
  <c r="AC83" i="2"/>
  <c r="BJ83" i="2"/>
  <c r="CB83" i="2"/>
  <c r="BA83" i="2"/>
  <c r="H133" i="2"/>
  <c r="H91" i="2"/>
  <c r="H105" i="2"/>
  <c r="H126" i="2"/>
  <c r="H112" i="2"/>
  <c r="H119" i="2"/>
  <c r="H98" i="2"/>
  <c r="H161" i="2"/>
  <c r="H154" i="2"/>
  <c r="H147" i="2"/>
  <c r="H140" i="2"/>
  <c r="H182" i="2"/>
  <c r="H210" i="2"/>
  <c r="H168" i="2"/>
  <c r="H175" i="2"/>
  <c r="H203" i="2"/>
  <c r="H196" i="2"/>
  <c r="H189" i="2"/>
  <c r="H217" i="2"/>
  <c r="H231" i="2"/>
  <c r="H224" i="2"/>
  <c r="H252" i="2"/>
  <c r="H253" i="2"/>
  <c r="H245" i="2"/>
  <c r="H238" i="2"/>
  <c r="H83" i="2"/>
  <c r="E91" i="2"/>
  <c r="E92" i="2" s="1"/>
  <c r="AL90" i="2" s="1"/>
  <c r="H84" i="2"/>
  <c r="AN14" i="2"/>
  <c r="AF80" i="2"/>
  <c r="AI80" i="2"/>
  <c r="CB80" i="2"/>
  <c r="BM80" i="2"/>
  <c r="AX80" i="2"/>
  <c r="AO80" i="2"/>
  <c r="BG80" i="2"/>
  <c r="BA80" i="2"/>
  <c r="AL80" i="2"/>
  <c r="AR80" i="2"/>
  <c r="CA78" i="2"/>
  <c r="J77" i="2"/>
  <c r="I78" i="2"/>
  <c r="I79" i="2" s="1"/>
  <c r="AN16" i="2"/>
  <c r="AQ14" i="2"/>
  <c r="AN18" i="2"/>
  <c r="AI28" i="2"/>
  <c r="AI29" i="2"/>
  <c r="AN20" i="2"/>
  <c r="I86" i="2" l="1"/>
  <c r="H86" i="2" s="1"/>
  <c r="I254" i="2"/>
  <c r="I233" i="2"/>
  <c r="I247" i="2"/>
  <c r="I240" i="2"/>
  <c r="I219" i="2"/>
  <c r="I226" i="2"/>
  <c r="I212" i="2"/>
  <c r="I191" i="2"/>
  <c r="I184" i="2"/>
  <c r="I205" i="2"/>
  <c r="I198" i="2"/>
  <c r="I163" i="2"/>
  <c r="I142" i="2"/>
  <c r="I177" i="2"/>
  <c r="I156" i="2"/>
  <c r="I135" i="2"/>
  <c r="I170" i="2"/>
  <c r="I149" i="2"/>
  <c r="I128" i="2"/>
  <c r="I114" i="2"/>
  <c r="I121" i="2"/>
  <c r="CA240" i="2"/>
  <c r="CA254" i="2"/>
  <c r="CA233" i="2"/>
  <c r="CA247" i="2"/>
  <c r="CA226" i="2"/>
  <c r="CA205" i="2"/>
  <c r="CA212" i="2"/>
  <c r="CA219" i="2"/>
  <c r="CA177" i="2"/>
  <c r="CA198" i="2"/>
  <c r="CA191" i="2"/>
  <c r="CA170" i="2"/>
  <c r="CA149" i="2"/>
  <c r="CA184" i="2"/>
  <c r="CA163" i="2"/>
  <c r="CA135" i="2"/>
  <c r="CA93" i="2"/>
  <c r="CA142" i="2"/>
  <c r="CA128" i="2"/>
  <c r="CA114" i="2"/>
  <c r="CA156" i="2"/>
  <c r="CA107" i="2"/>
  <c r="CA86" i="2"/>
  <c r="CA100" i="2"/>
  <c r="CA121" i="2"/>
  <c r="AQ16" i="2"/>
  <c r="J78" i="2"/>
  <c r="J79" i="2" s="1"/>
  <c r="H85" i="2"/>
  <c r="Z90" i="2"/>
  <c r="AX89" i="2"/>
  <c r="BM90" i="2"/>
  <c r="N90" i="2"/>
  <c r="AL89" i="2"/>
  <c r="K89" i="2"/>
  <c r="BY89" i="2"/>
  <c r="Z89" i="2"/>
  <c r="AO90" i="2"/>
  <c r="BM89" i="2"/>
  <c r="N89" i="2"/>
  <c r="BY90" i="2"/>
  <c r="BA89" i="2"/>
  <c r="BP90" i="2"/>
  <c r="Q90" i="2"/>
  <c r="AO89" i="2"/>
  <c r="CB90" i="2"/>
  <c r="BA90" i="2"/>
  <c r="AC89" i="2"/>
  <c r="AR90" i="2"/>
  <c r="BP89" i="2"/>
  <c r="Q89" i="2"/>
  <c r="BD90" i="2"/>
  <c r="AC90" i="2"/>
  <c r="BS90" i="2"/>
  <c r="T90" i="2"/>
  <c r="AR89" i="2"/>
  <c r="BG90" i="2"/>
  <c r="AF90" i="2"/>
  <c r="CB89" i="2"/>
  <c r="AU90" i="2"/>
  <c r="BS89" i="2"/>
  <c r="T89" i="2"/>
  <c r="AI90" i="2"/>
  <c r="H90" i="2"/>
  <c r="BD89" i="2"/>
  <c r="BV90" i="2"/>
  <c r="W90" i="2"/>
  <c r="AU89" i="2"/>
  <c r="BJ90" i="2"/>
  <c r="K90" i="2"/>
  <c r="BG89" i="2"/>
  <c r="AF89" i="2"/>
  <c r="AX90" i="2"/>
  <c r="BV89" i="2"/>
  <c r="W89" i="2"/>
  <c r="BJ89" i="2"/>
  <c r="AI89" i="2"/>
  <c r="H89" i="2"/>
  <c r="E98" i="2"/>
  <c r="L77" i="2"/>
  <c r="K77" i="2"/>
  <c r="K78" i="2" s="1"/>
  <c r="AQ19" i="2"/>
  <c r="AQ18" i="2"/>
  <c r="AI30" i="2"/>
  <c r="AI31" i="2"/>
  <c r="AN22" i="2"/>
  <c r="I107" i="2" l="1"/>
  <c r="H107" i="2" s="1"/>
  <c r="I93" i="2"/>
  <c r="H93" i="2" s="1"/>
  <c r="I100" i="2"/>
  <c r="H100" i="2" s="1"/>
  <c r="J86" i="2"/>
  <c r="J233" i="2"/>
  <c r="J247" i="2"/>
  <c r="J226" i="2"/>
  <c r="J240" i="2"/>
  <c r="J219" i="2"/>
  <c r="J254" i="2"/>
  <c r="J198" i="2"/>
  <c r="J212" i="2"/>
  <c r="J170" i="2"/>
  <c r="J184" i="2"/>
  <c r="J163" i="2"/>
  <c r="J205" i="2"/>
  <c r="J142" i="2"/>
  <c r="J191" i="2"/>
  <c r="J177" i="2"/>
  <c r="J114" i="2"/>
  <c r="J156" i="2"/>
  <c r="J121" i="2"/>
  <c r="J149" i="2"/>
  <c r="J135" i="2"/>
  <c r="J128" i="2"/>
  <c r="K247" i="2"/>
  <c r="K226" i="2"/>
  <c r="K205" i="2"/>
  <c r="K240" i="2"/>
  <c r="K254" i="2"/>
  <c r="K233" i="2"/>
  <c r="K212" i="2"/>
  <c r="K219" i="2"/>
  <c r="K163" i="2"/>
  <c r="K198" i="2"/>
  <c r="K184" i="2"/>
  <c r="K149" i="2"/>
  <c r="K177" i="2"/>
  <c r="K156" i="2"/>
  <c r="K191" i="2"/>
  <c r="K135" i="2"/>
  <c r="K128" i="2"/>
  <c r="K142" i="2"/>
  <c r="K170" i="2"/>
  <c r="K121" i="2"/>
  <c r="K114" i="2"/>
  <c r="H87" i="2"/>
  <c r="C7" i="3" s="1"/>
  <c r="K206" i="2"/>
  <c r="K255" i="2"/>
  <c r="K199" i="2"/>
  <c r="K248" i="2"/>
  <c r="K192" i="2"/>
  <c r="K241" i="2"/>
  <c r="K185" i="2"/>
  <c r="K234" i="2"/>
  <c r="K178" i="2"/>
  <c r="K227" i="2"/>
  <c r="K171" i="2"/>
  <c r="K220" i="2"/>
  <c r="K164" i="2"/>
  <c r="K157" i="2"/>
  <c r="K213" i="2"/>
  <c r="K150" i="2"/>
  <c r="K143" i="2"/>
  <c r="H92" i="2"/>
  <c r="AC96" i="2"/>
  <c r="BD96" i="2"/>
  <c r="T96" i="2"/>
  <c r="BS96" i="2"/>
  <c r="BA96" i="2"/>
  <c r="CB96" i="2"/>
  <c r="AR96" i="2"/>
  <c r="AU96" i="2"/>
  <c r="Z96" i="2"/>
  <c r="BY96" i="2"/>
  <c r="Q96" i="2"/>
  <c r="BP96" i="2"/>
  <c r="AX96" i="2"/>
  <c r="AO96" i="2"/>
  <c r="BV96" i="2"/>
  <c r="N96" i="2"/>
  <c r="BM96" i="2"/>
  <c r="K96" i="2"/>
  <c r="AL96" i="2"/>
  <c r="BG96" i="2"/>
  <c r="H96" i="2"/>
  <c r="AI96" i="2"/>
  <c r="BJ96" i="2"/>
  <c r="W96" i="2"/>
  <c r="AF96" i="2"/>
  <c r="K98" i="2"/>
  <c r="K91" i="2"/>
  <c r="K92" i="2" s="1"/>
  <c r="K105" i="2"/>
  <c r="K126" i="2"/>
  <c r="K112" i="2"/>
  <c r="K119" i="2"/>
  <c r="K133" i="2"/>
  <c r="K168" i="2"/>
  <c r="K161" i="2"/>
  <c r="K154" i="2"/>
  <c r="K182" i="2"/>
  <c r="K147" i="2"/>
  <c r="K175" i="2"/>
  <c r="K203" i="2"/>
  <c r="K140" i="2"/>
  <c r="K196" i="2"/>
  <c r="K210" i="2"/>
  <c r="K231" i="2"/>
  <c r="K217" i="2"/>
  <c r="K224" i="2"/>
  <c r="K252" i="2"/>
  <c r="K189" i="2"/>
  <c r="K253" i="2"/>
  <c r="K245" i="2"/>
  <c r="K84" i="2"/>
  <c r="K85" i="2" s="1"/>
  <c r="K238" i="2"/>
  <c r="E99" i="2"/>
  <c r="M77" i="2"/>
  <c r="L78" i="2"/>
  <c r="L79" i="2" s="1"/>
  <c r="AQ21" i="2"/>
  <c r="AQ20" i="2"/>
  <c r="AI32" i="2"/>
  <c r="AI33" i="2"/>
  <c r="AN24" i="2"/>
  <c r="J107" i="2" l="1"/>
  <c r="J100" i="2"/>
  <c r="J93" i="2"/>
  <c r="L107" i="2"/>
  <c r="L247" i="2"/>
  <c r="L240" i="2"/>
  <c r="L254" i="2"/>
  <c r="L233" i="2"/>
  <c r="L212" i="2"/>
  <c r="L205" i="2"/>
  <c r="L184" i="2"/>
  <c r="L219" i="2"/>
  <c r="L177" i="2"/>
  <c r="L226" i="2"/>
  <c r="L163" i="2"/>
  <c r="L170" i="2"/>
  <c r="L156" i="2"/>
  <c r="L191" i="2"/>
  <c r="L198" i="2"/>
  <c r="L121" i="2"/>
  <c r="L149" i="2"/>
  <c r="L135" i="2"/>
  <c r="L128" i="2"/>
  <c r="L142" i="2"/>
  <c r="L114" i="2"/>
  <c r="H94" i="2"/>
  <c r="H97" i="2"/>
  <c r="H99" i="2" s="1"/>
  <c r="AI97" i="2"/>
  <c r="AF97" i="2"/>
  <c r="BG97" i="2"/>
  <c r="T97" i="2"/>
  <c r="AC97" i="2"/>
  <c r="BD97" i="2"/>
  <c r="AR97" i="2"/>
  <c r="Z97" i="2"/>
  <c r="BA97" i="2"/>
  <c r="CB97" i="2"/>
  <c r="Q97" i="2"/>
  <c r="BP97" i="2"/>
  <c r="K97" i="2"/>
  <c r="K99" i="2" s="1"/>
  <c r="AX97" i="2"/>
  <c r="BY97" i="2"/>
  <c r="AO97" i="2"/>
  <c r="BS97" i="2"/>
  <c r="W97" i="2"/>
  <c r="BV97" i="2"/>
  <c r="N97" i="2"/>
  <c r="BM97" i="2"/>
  <c r="AU97" i="2"/>
  <c r="AL97" i="2"/>
  <c r="BJ97" i="2"/>
  <c r="E105" i="2"/>
  <c r="M78" i="2"/>
  <c r="M79" i="2" s="1"/>
  <c r="O77" i="2"/>
  <c r="N77" i="2"/>
  <c r="N78" i="2" s="1"/>
  <c r="AQ23" i="2"/>
  <c r="AQ22" i="2"/>
  <c r="AI35" i="2"/>
  <c r="AI34" i="2"/>
  <c r="AN26" i="2"/>
  <c r="K107" i="2" l="1"/>
  <c r="L86" i="2"/>
  <c r="K86" i="2" s="1"/>
  <c r="K87" i="2" s="1"/>
  <c r="D7" i="3" s="1"/>
  <c r="M86" i="2"/>
  <c r="N240" i="2"/>
  <c r="N219" i="2"/>
  <c r="N254" i="2"/>
  <c r="N198" i="2"/>
  <c r="N233" i="2"/>
  <c r="N247" i="2"/>
  <c r="N226" i="2"/>
  <c r="N156" i="2"/>
  <c r="N212" i="2"/>
  <c r="N205" i="2"/>
  <c r="N191" i="2"/>
  <c r="N177" i="2"/>
  <c r="N149" i="2"/>
  <c r="N142" i="2"/>
  <c r="N184" i="2"/>
  <c r="N163" i="2"/>
  <c r="N170" i="2"/>
  <c r="N128" i="2"/>
  <c r="N135" i="2"/>
  <c r="N114" i="2"/>
  <c r="N121" i="2"/>
  <c r="L100" i="2"/>
  <c r="K100" i="2" s="1"/>
  <c r="K101" i="2" s="1"/>
  <c r="D9" i="3" s="1"/>
  <c r="M240" i="2"/>
  <c r="M219" i="2"/>
  <c r="M254" i="2"/>
  <c r="M233" i="2"/>
  <c r="M247" i="2"/>
  <c r="M163" i="2"/>
  <c r="M177" i="2"/>
  <c r="M226" i="2"/>
  <c r="M205" i="2"/>
  <c r="M170" i="2"/>
  <c r="M156" i="2"/>
  <c r="M135" i="2"/>
  <c r="M212" i="2"/>
  <c r="M198" i="2"/>
  <c r="M184" i="2"/>
  <c r="M121" i="2"/>
  <c r="M191" i="2"/>
  <c r="M128" i="2"/>
  <c r="M142" i="2"/>
  <c r="M114" i="2"/>
  <c r="M149" i="2"/>
  <c r="L93" i="2"/>
  <c r="K93" i="2" s="1"/>
  <c r="K94" i="2" s="1"/>
  <c r="D8" i="3" s="1"/>
  <c r="N255" i="2"/>
  <c r="N199" i="2"/>
  <c r="N248" i="2"/>
  <c r="N192" i="2"/>
  <c r="N241" i="2"/>
  <c r="N185" i="2"/>
  <c r="N234" i="2"/>
  <c r="N178" i="2"/>
  <c r="N227" i="2"/>
  <c r="N171" i="2"/>
  <c r="N220" i="2"/>
  <c r="N164" i="2"/>
  <c r="N213" i="2"/>
  <c r="N157" i="2"/>
  <c r="N206" i="2"/>
  <c r="C8" i="3"/>
  <c r="N143" i="2"/>
  <c r="N150" i="2"/>
  <c r="H101" i="2"/>
  <c r="BP103" i="2"/>
  <c r="AC103" i="2"/>
  <c r="BD103" i="2"/>
  <c r="BA103" i="2"/>
  <c r="CB103" i="2"/>
  <c r="Z103" i="2"/>
  <c r="BY103" i="2"/>
  <c r="Q103" i="2"/>
  <c r="AR103" i="2"/>
  <c r="AX103" i="2"/>
  <c r="AO103" i="2"/>
  <c r="AF103" i="2"/>
  <c r="W103" i="2"/>
  <c r="BV103" i="2"/>
  <c r="N103" i="2"/>
  <c r="BM103" i="2"/>
  <c r="BG103" i="2"/>
  <c r="AU103" i="2"/>
  <c r="K103" i="2"/>
  <c r="AL103" i="2"/>
  <c r="T103" i="2"/>
  <c r="BS103" i="2"/>
  <c r="H103" i="2"/>
  <c r="AI103" i="2"/>
  <c r="BJ103" i="2"/>
  <c r="N140" i="2"/>
  <c r="N98" i="2"/>
  <c r="N99" i="2" s="1"/>
  <c r="N91" i="2"/>
  <c r="N92" i="2" s="1"/>
  <c r="N105" i="2"/>
  <c r="N126" i="2"/>
  <c r="N112" i="2"/>
  <c r="N119" i="2"/>
  <c r="N133" i="2"/>
  <c r="N161" i="2"/>
  <c r="N154" i="2"/>
  <c r="N189" i="2"/>
  <c r="N217" i="2"/>
  <c r="N182" i="2"/>
  <c r="N168" i="2"/>
  <c r="N175" i="2"/>
  <c r="N210" i="2"/>
  <c r="N147" i="2"/>
  <c r="N203" i="2"/>
  <c r="N196" i="2"/>
  <c r="N238" i="2"/>
  <c r="N231" i="2"/>
  <c r="N224" i="2"/>
  <c r="N252" i="2"/>
  <c r="N253" i="2"/>
  <c r="N245" i="2"/>
  <c r="N84" i="2"/>
  <c r="N85" i="2" s="1"/>
  <c r="E106" i="2"/>
  <c r="O78" i="2"/>
  <c r="O79" i="2" s="1"/>
  <c r="P77" i="2"/>
  <c r="AQ25" i="2"/>
  <c r="AQ24" i="2"/>
  <c r="AI37" i="2"/>
  <c r="AI36" i="2"/>
  <c r="AN28" i="2"/>
  <c r="O107" i="2" l="1"/>
  <c r="M93" i="2"/>
  <c r="O240" i="2"/>
  <c r="O254" i="2"/>
  <c r="O233" i="2"/>
  <c r="O247" i="2"/>
  <c r="O226" i="2"/>
  <c r="O205" i="2"/>
  <c r="O219" i="2"/>
  <c r="O177" i="2"/>
  <c r="O212" i="2"/>
  <c r="O191" i="2"/>
  <c r="O198" i="2"/>
  <c r="O170" i="2"/>
  <c r="O149" i="2"/>
  <c r="O184" i="2"/>
  <c r="O156" i="2"/>
  <c r="O163" i="2"/>
  <c r="O121" i="2"/>
  <c r="O128" i="2"/>
  <c r="O142" i="2"/>
  <c r="O135" i="2"/>
  <c r="O114" i="2"/>
  <c r="M107" i="2"/>
  <c r="M100" i="2"/>
  <c r="P78" i="2"/>
  <c r="P79" i="2" s="1"/>
  <c r="C9" i="3"/>
  <c r="AR104" i="2"/>
  <c r="H104" i="2"/>
  <c r="AI104" i="2"/>
  <c r="BS104" i="2"/>
  <c r="Q104" i="2"/>
  <c r="BP104" i="2"/>
  <c r="AF104" i="2"/>
  <c r="BG104" i="2"/>
  <c r="K104" i="2"/>
  <c r="K106" i="2" s="1"/>
  <c r="K108" i="2" s="1"/>
  <c r="AO104" i="2"/>
  <c r="AC104" i="2"/>
  <c r="BD104" i="2"/>
  <c r="BM104" i="2"/>
  <c r="Z104" i="2"/>
  <c r="BA104" i="2"/>
  <c r="CB104" i="2"/>
  <c r="AX104" i="2"/>
  <c r="BY104" i="2"/>
  <c r="W104" i="2"/>
  <c r="BV104" i="2"/>
  <c r="N104" i="2"/>
  <c r="N106" i="2" s="1"/>
  <c r="BJ104" i="2"/>
  <c r="AU104" i="2"/>
  <c r="AL104" i="2"/>
  <c r="T104" i="2"/>
  <c r="H106" i="2"/>
  <c r="E112" i="2"/>
  <c r="R77" i="2"/>
  <c r="Q77" i="2"/>
  <c r="Q78" i="2" s="1"/>
  <c r="AQ27" i="2"/>
  <c r="AQ26" i="2"/>
  <c r="AI38" i="2"/>
  <c r="AI39" i="2"/>
  <c r="AN30" i="2"/>
  <c r="O100" i="2" l="1"/>
  <c r="N100" i="2" s="1"/>
  <c r="N101" i="2" s="1"/>
  <c r="E9" i="3" s="1"/>
  <c r="O86" i="2"/>
  <c r="N86" i="2" s="1"/>
  <c r="N87" i="2" s="1"/>
  <c r="E7" i="3" s="1"/>
  <c r="O93" i="2"/>
  <c r="N93" i="2" s="1"/>
  <c r="N94" i="2" s="1"/>
  <c r="E8" i="3" s="1"/>
  <c r="P86" i="2"/>
  <c r="Q254" i="2"/>
  <c r="Q233" i="2"/>
  <c r="Q247" i="2"/>
  <c r="Q240" i="2"/>
  <c r="Q219" i="2"/>
  <c r="Q191" i="2"/>
  <c r="Q226" i="2"/>
  <c r="Q212" i="2"/>
  <c r="Q205" i="2"/>
  <c r="Q184" i="2"/>
  <c r="Q142" i="2"/>
  <c r="Q163" i="2"/>
  <c r="Q135" i="2"/>
  <c r="Q177" i="2"/>
  <c r="Q156" i="2"/>
  <c r="Q198" i="2"/>
  <c r="Q170" i="2"/>
  <c r="Q149" i="2"/>
  <c r="Q128" i="2"/>
  <c r="Q121" i="2"/>
  <c r="Q114" i="2"/>
  <c r="N107" i="2"/>
  <c r="N108" i="2" s="1"/>
  <c r="E10" i="3" s="1"/>
  <c r="P254" i="2"/>
  <c r="P233" i="2"/>
  <c r="P212" i="2"/>
  <c r="P247" i="2"/>
  <c r="P240" i="2"/>
  <c r="P219" i="2"/>
  <c r="P226" i="2"/>
  <c r="P205" i="2"/>
  <c r="P198" i="2"/>
  <c r="P170" i="2"/>
  <c r="P184" i="2"/>
  <c r="P177" i="2"/>
  <c r="P128" i="2"/>
  <c r="P156" i="2"/>
  <c r="P163" i="2"/>
  <c r="P191" i="2"/>
  <c r="P142" i="2"/>
  <c r="P135" i="2"/>
  <c r="P114" i="2"/>
  <c r="P121" i="2"/>
  <c r="P149" i="2"/>
  <c r="Q248" i="2"/>
  <c r="Q192" i="2"/>
  <c r="Q241" i="2"/>
  <c r="Q185" i="2"/>
  <c r="Q234" i="2"/>
  <c r="Q178" i="2"/>
  <c r="Q227" i="2"/>
  <c r="Q171" i="2"/>
  <c r="Q220" i="2"/>
  <c r="Q164" i="2"/>
  <c r="Q213" i="2"/>
  <c r="Q157" i="2"/>
  <c r="Q206" i="2"/>
  <c r="Q255" i="2"/>
  <c r="Q199" i="2"/>
  <c r="Q143" i="2"/>
  <c r="Q150" i="2"/>
  <c r="H108" i="2"/>
  <c r="BJ110" i="2"/>
  <c r="BV110" i="2"/>
  <c r="AU110" i="2"/>
  <c r="K110" i="2"/>
  <c r="BS110" i="2"/>
  <c r="H110" i="2"/>
  <c r="AI110" i="2"/>
  <c r="AR110" i="2"/>
  <c r="AF110" i="2"/>
  <c r="BG110" i="2"/>
  <c r="Q110" i="2"/>
  <c r="BP110" i="2"/>
  <c r="AC110" i="2"/>
  <c r="BD110" i="2"/>
  <c r="AO110" i="2"/>
  <c r="BA110" i="2"/>
  <c r="CB110" i="2"/>
  <c r="N110" i="2"/>
  <c r="BM110" i="2"/>
  <c r="Z110" i="2"/>
  <c r="BY110" i="2"/>
  <c r="AL110" i="2"/>
  <c r="AX110" i="2"/>
  <c r="Q98" i="2"/>
  <c r="Q99" i="2" s="1"/>
  <c r="Q133" i="2"/>
  <c r="Q91" i="2"/>
  <c r="Q92" i="2" s="1"/>
  <c r="Q105" i="2"/>
  <c r="Q106" i="2" s="1"/>
  <c r="Q112" i="2"/>
  <c r="Q119" i="2"/>
  <c r="Q126" i="2"/>
  <c r="Q140" i="2"/>
  <c r="Q147" i="2"/>
  <c r="Q175" i="2"/>
  <c r="Q168" i="2"/>
  <c r="Q161" i="2"/>
  <c r="Q154" i="2"/>
  <c r="Q189" i="2"/>
  <c r="Q182" i="2"/>
  <c r="Q210" i="2"/>
  <c r="Q203" i="2"/>
  <c r="Q84" i="2"/>
  <c r="Q85" i="2" s="1"/>
  <c r="Q238" i="2"/>
  <c r="Q196" i="2"/>
  <c r="Q217" i="2"/>
  <c r="Q231" i="2"/>
  <c r="Q252" i="2"/>
  <c r="Q224" i="2"/>
  <c r="Q253" i="2"/>
  <c r="Q245" i="2"/>
  <c r="D10" i="3"/>
  <c r="E113" i="2"/>
  <c r="R78" i="2"/>
  <c r="R79" i="2" s="1"/>
  <c r="S77" i="2"/>
  <c r="AQ29" i="2"/>
  <c r="AQ28" i="2"/>
  <c r="AI40" i="2"/>
  <c r="AI41" i="2"/>
  <c r="AN32" i="2"/>
  <c r="R86" i="2" l="1"/>
  <c r="Q86" i="2" s="1"/>
  <c r="Q87" i="2" s="1"/>
  <c r="P93" i="2"/>
  <c r="P100" i="2"/>
  <c r="P107" i="2"/>
  <c r="R233" i="2"/>
  <c r="R247" i="2"/>
  <c r="R226" i="2"/>
  <c r="R240" i="2"/>
  <c r="R219" i="2"/>
  <c r="R254" i="2"/>
  <c r="R198" i="2"/>
  <c r="R212" i="2"/>
  <c r="R205" i="2"/>
  <c r="R170" i="2"/>
  <c r="R184" i="2"/>
  <c r="R163" i="2"/>
  <c r="R142" i="2"/>
  <c r="R191" i="2"/>
  <c r="R156" i="2"/>
  <c r="R128" i="2"/>
  <c r="R114" i="2"/>
  <c r="R149" i="2"/>
  <c r="R135" i="2"/>
  <c r="R177" i="2"/>
  <c r="R121" i="2"/>
  <c r="S78" i="2"/>
  <c r="S79" i="2" s="1"/>
  <c r="C10" i="3"/>
  <c r="AL111" i="2"/>
  <c r="AX111" i="2"/>
  <c r="BY111" i="2"/>
  <c r="K111" i="2"/>
  <c r="K113" i="2" s="1"/>
  <c r="K115" i="2" s="1"/>
  <c r="BJ111" i="2"/>
  <c r="W111" i="2"/>
  <c r="BV111" i="2"/>
  <c r="AI111" i="2"/>
  <c r="AU111" i="2"/>
  <c r="BG111" i="2"/>
  <c r="T111" i="2"/>
  <c r="BS111" i="2"/>
  <c r="AR111" i="2"/>
  <c r="Q111" i="2"/>
  <c r="Q113" i="2" s="1"/>
  <c r="BP111" i="2"/>
  <c r="AF111" i="2"/>
  <c r="AO111" i="2"/>
  <c r="AC111" i="2"/>
  <c r="BD111" i="2"/>
  <c r="CB111" i="2"/>
  <c r="N111" i="2"/>
  <c r="N113" i="2" s="1"/>
  <c r="N115" i="2" s="1"/>
  <c r="H111" i="2"/>
  <c r="H113" i="2" s="1"/>
  <c r="BM111" i="2"/>
  <c r="Z111" i="2"/>
  <c r="BA111" i="2"/>
  <c r="E119" i="2"/>
  <c r="T77" i="2"/>
  <c r="T78" i="2" s="1"/>
  <c r="U77" i="2"/>
  <c r="AQ31" i="2"/>
  <c r="AQ30" i="2"/>
  <c r="AI42" i="2"/>
  <c r="AI43" i="2"/>
  <c r="AN34" i="2"/>
  <c r="R100" i="2" l="1"/>
  <c r="Q100" i="2" s="1"/>
  <c r="Q101" i="2" s="1"/>
  <c r="F9" i="3" s="1"/>
  <c r="R107" i="2"/>
  <c r="Q107" i="2" s="1"/>
  <c r="Q108" i="2" s="1"/>
  <c r="F10" i="3" s="1"/>
  <c r="T247" i="2"/>
  <c r="T240" i="2"/>
  <c r="T254" i="2"/>
  <c r="T233" i="2"/>
  <c r="T212" i="2"/>
  <c r="T219" i="2"/>
  <c r="T226" i="2"/>
  <c r="T184" i="2"/>
  <c r="T177" i="2"/>
  <c r="T198" i="2"/>
  <c r="T170" i="2"/>
  <c r="T163" i="2"/>
  <c r="T205" i="2"/>
  <c r="T142" i="2"/>
  <c r="T191" i="2"/>
  <c r="T156" i="2"/>
  <c r="T121" i="2"/>
  <c r="T135" i="2"/>
  <c r="T114" i="2"/>
  <c r="T149" i="2"/>
  <c r="T128" i="2"/>
  <c r="S100" i="2"/>
  <c r="S247" i="2"/>
  <c r="S226" i="2"/>
  <c r="S205" i="2"/>
  <c r="S240" i="2"/>
  <c r="S254" i="2"/>
  <c r="S233" i="2"/>
  <c r="S219" i="2"/>
  <c r="S212" i="2"/>
  <c r="S198" i="2"/>
  <c r="S163" i="2"/>
  <c r="S191" i="2"/>
  <c r="S149" i="2"/>
  <c r="S184" i="2"/>
  <c r="S135" i="2"/>
  <c r="S170" i="2"/>
  <c r="S177" i="2"/>
  <c r="S128" i="2"/>
  <c r="S121" i="2"/>
  <c r="S114" i="2"/>
  <c r="S142" i="2"/>
  <c r="S156" i="2"/>
  <c r="R93" i="2"/>
  <c r="Q93" i="2" s="1"/>
  <c r="Q94" i="2" s="1"/>
  <c r="F8" i="3" s="1"/>
  <c r="Q115" i="2"/>
  <c r="T241" i="2"/>
  <c r="T185" i="2"/>
  <c r="T234" i="2"/>
  <c r="T178" i="2"/>
  <c r="T227" i="2"/>
  <c r="T171" i="2"/>
  <c r="T220" i="2"/>
  <c r="T164" i="2"/>
  <c r="T213" i="2"/>
  <c r="T157" i="2"/>
  <c r="T206" i="2"/>
  <c r="T255" i="2"/>
  <c r="T199" i="2"/>
  <c r="T192" i="2"/>
  <c r="T248" i="2"/>
  <c r="H115" i="2"/>
  <c r="C11" i="3" s="1"/>
  <c r="F7" i="3"/>
  <c r="T150" i="2"/>
  <c r="T143" i="2"/>
  <c r="Q117" i="2"/>
  <c r="BP117" i="2"/>
  <c r="AC117" i="2"/>
  <c r="AO117" i="2"/>
  <c r="BA117" i="2"/>
  <c r="N117" i="2"/>
  <c r="BM117" i="2"/>
  <c r="Z117" i="2"/>
  <c r="BY117" i="2"/>
  <c r="K117" i="2"/>
  <c r="AL117" i="2"/>
  <c r="AX117" i="2"/>
  <c r="AF117" i="2"/>
  <c r="BG117" i="2"/>
  <c r="AU117" i="2"/>
  <c r="BD117" i="2"/>
  <c r="T117" i="2"/>
  <c r="BS117" i="2"/>
  <c r="CB117" i="2"/>
  <c r="AI117" i="2"/>
  <c r="BV117" i="2"/>
  <c r="BJ117" i="2"/>
  <c r="W117" i="2"/>
  <c r="H117" i="2"/>
  <c r="AR117" i="2"/>
  <c r="T112" i="2"/>
  <c r="T113" i="2" s="1"/>
  <c r="T119" i="2"/>
  <c r="T98" i="2"/>
  <c r="T99" i="2" s="1"/>
  <c r="T133" i="2"/>
  <c r="T91" i="2"/>
  <c r="T92" i="2" s="1"/>
  <c r="T105" i="2"/>
  <c r="T106" i="2" s="1"/>
  <c r="T126" i="2"/>
  <c r="T140" i="2"/>
  <c r="T147" i="2"/>
  <c r="T168" i="2"/>
  <c r="T161" i="2"/>
  <c r="T196" i="2"/>
  <c r="T154" i="2"/>
  <c r="T189" i="2"/>
  <c r="T217" i="2"/>
  <c r="T175" i="2"/>
  <c r="T182" i="2"/>
  <c r="T210" i="2"/>
  <c r="T203" i="2"/>
  <c r="T245" i="2"/>
  <c r="T238" i="2"/>
  <c r="T231" i="2"/>
  <c r="T224" i="2"/>
  <c r="T252" i="2"/>
  <c r="T253" i="2"/>
  <c r="T84" i="2"/>
  <c r="T85" i="2" s="1"/>
  <c r="D11" i="3"/>
  <c r="E120" i="2"/>
  <c r="U78" i="2"/>
  <c r="U79" i="2" s="1"/>
  <c r="V77" i="2"/>
  <c r="AQ33" i="2"/>
  <c r="AQ32" i="2"/>
  <c r="AI44" i="2"/>
  <c r="AI45" i="2"/>
  <c r="AN37" i="2"/>
  <c r="AN39" i="2" s="1"/>
  <c r="AN41" i="2" s="1"/>
  <c r="AN43" i="2" s="1"/>
  <c r="AN45" i="2" s="1"/>
  <c r="AN47" i="2" s="1"/>
  <c r="AN49" i="2" s="1"/>
  <c r="AN51" i="2" s="1"/>
  <c r="AN53" i="2" s="1"/>
  <c r="AN55" i="2" s="1"/>
  <c r="AN57" i="2" s="1"/>
  <c r="AN59" i="2" s="1"/>
  <c r="AN61" i="2" s="1"/>
  <c r="AN36" i="2"/>
  <c r="U86" i="2" l="1"/>
  <c r="S86" i="2"/>
  <c r="U240" i="2"/>
  <c r="U219" i="2"/>
  <c r="U254" i="2"/>
  <c r="U233" i="2"/>
  <c r="U247" i="2"/>
  <c r="U212" i="2"/>
  <c r="U226" i="2"/>
  <c r="U163" i="2"/>
  <c r="U177" i="2"/>
  <c r="U156" i="2"/>
  <c r="U135" i="2"/>
  <c r="U205" i="2"/>
  <c r="U198" i="2"/>
  <c r="U184" i="2"/>
  <c r="U191" i="2"/>
  <c r="U170" i="2"/>
  <c r="U149" i="2"/>
  <c r="U121" i="2"/>
  <c r="U114" i="2"/>
  <c r="U142" i="2"/>
  <c r="U128" i="2"/>
  <c r="S93" i="2"/>
  <c r="S107" i="2"/>
  <c r="T115" i="2"/>
  <c r="V78" i="2"/>
  <c r="V79" i="2" s="1"/>
  <c r="AC118" i="2"/>
  <c r="BD118" i="2"/>
  <c r="AR118" i="2"/>
  <c r="BA118" i="2"/>
  <c r="CB118" i="2"/>
  <c r="Q118" i="2"/>
  <c r="Q120" i="2" s="1"/>
  <c r="Q122" i="2" s="1"/>
  <c r="BP118" i="2"/>
  <c r="BY118" i="2"/>
  <c r="AO118" i="2"/>
  <c r="N118" i="2"/>
  <c r="N120" i="2" s="1"/>
  <c r="N122" i="2" s="1"/>
  <c r="BM118" i="2"/>
  <c r="Z118" i="2"/>
  <c r="K118" i="2"/>
  <c r="K120" i="2" s="1"/>
  <c r="K122" i="2" s="1"/>
  <c r="BJ118" i="2"/>
  <c r="H118" i="2"/>
  <c r="H120" i="2" s="1"/>
  <c r="AI118" i="2"/>
  <c r="AU118" i="2"/>
  <c r="T118" i="2"/>
  <c r="T120" i="2" s="1"/>
  <c r="AF118" i="2"/>
  <c r="W118" i="2"/>
  <c r="BS118" i="2"/>
  <c r="BG118" i="2"/>
  <c r="AX118" i="2"/>
  <c r="AL118" i="2"/>
  <c r="BV118" i="2"/>
  <c r="E11" i="3"/>
  <c r="F11" i="3"/>
  <c r="E126" i="2"/>
  <c r="W77" i="2"/>
  <c r="W78" i="2" s="1"/>
  <c r="X77" i="2"/>
  <c r="AQ35" i="2"/>
  <c r="AQ34" i="2"/>
  <c r="AI46" i="2"/>
  <c r="AI47" i="2"/>
  <c r="AN38" i="2"/>
  <c r="U93" i="2" l="1"/>
  <c r="T93" i="2" s="1"/>
  <c r="T94" i="2" s="1"/>
  <c r="G8" i="3" s="1"/>
  <c r="U107" i="2"/>
  <c r="T107" i="2" s="1"/>
  <c r="T108" i="2" s="1"/>
  <c r="G10" i="3" s="1"/>
  <c r="V240" i="2"/>
  <c r="V219" i="2"/>
  <c r="V254" i="2"/>
  <c r="V198" i="2"/>
  <c r="V233" i="2"/>
  <c r="V247" i="2"/>
  <c r="V226" i="2"/>
  <c r="V212" i="2"/>
  <c r="V205" i="2"/>
  <c r="V156" i="2"/>
  <c r="V191" i="2"/>
  <c r="V149" i="2"/>
  <c r="V177" i="2"/>
  <c r="V142" i="2"/>
  <c r="V184" i="2"/>
  <c r="V163" i="2"/>
  <c r="V170" i="2"/>
  <c r="V121" i="2"/>
  <c r="V93" i="2"/>
  <c r="V128" i="2"/>
  <c r="V100" i="2"/>
  <c r="V86" i="2"/>
  <c r="V135" i="2"/>
  <c r="V114" i="2"/>
  <c r="V107" i="2"/>
  <c r="U100" i="2"/>
  <c r="T100" i="2" s="1"/>
  <c r="T101" i="2" s="1"/>
  <c r="G9" i="3" s="1"/>
  <c r="T86" i="2"/>
  <c r="T87" i="2" s="1"/>
  <c r="G7" i="3" s="1"/>
  <c r="W240" i="2"/>
  <c r="W254" i="2"/>
  <c r="W233" i="2"/>
  <c r="W247" i="2"/>
  <c r="W226" i="2"/>
  <c r="W205" i="2"/>
  <c r="W177" i="2"/>
  <c r="W191" i="2"/>
  <c r="W170" i="2"/>
  <c r="W149" i="2"/>
  <c r="W163" i="2"/>
  <c r="W156" i="2"/>
  <c r="W212" i="2"/>
  <c r="W198" i="2"/>
  <c r="W219" i="2"/>
  <c r="W184" i="2"/>
  <c r="W121" i="2"/>
  <c r="W128" i="2"/>
  <c r="W114" i="2"/>
  <c r="W142" i="2"/>
  <c r="W135" i="2"/>
  <c r="H122" i="2"/>
  <c r="C12" i="3" s="1"/>
  <c r="T122" i="2"/>
  <c r="G12" i="3" s="1"/>
  <c r="W234" i="2"/>
  <c r="W178" i="2"/>
  <c r="W227" i="2"/>
  <c r="W171" i="2"/>
  <c r="W220" i="2"/>
  <c r="W164" i="2"/>
  <c r="W213" i="2"/>
  <c r="W157" i="2"/>
  <c r="W206" i="2"/>
  <c r="W255" i="2"/>
  <c r="W199" i="2"/>
  <c r="W248" i="2"/>
  <c r="W192" i="2"/>
  <c r="W241" i="2"/>
  <c r="W185" i="2"/>
  <c r="W150" i="2"/>
  <c r="W143" i="2"/>
  <c r="H124" i="2"/>
  <c r="AI124" i="2"/>
  <c r="BJ124" i="2"/>
  <c r="W124" i="2"/>
  <c r="AF124" i="2"/>
  <c r="BG124" i="2"/>
  <c r="AU124" i="2"/>
  <c r="AC124" i="2"/>
  <c r="BD124" i="2"/>
  <c r="T124" i="2"/>
  <c r="BS124" i="2"/>
  <c r="BA124" i="2"/>
  <c r="CB124" i="2"/>
  <c r="AR124" i="2"/>
  <c r="Z124" i="2"/>
  <c r="BY124" i="2"/>
  <c r="Q124" i="2"/>
  <c r="BP124" i="2"/>
  <c r="AX124" i="2"/>
  <c r="AO124" i="2"/>
  <c r="BV124" i="2"/>
  <c r="N124" i="2"/>
  <c r="BM124" i="2"/>
  <c r="K124" i="2"/>
  <c r="AL124" i="2"/>
  <c r="W112" i="2"/>
  <c r="W113" i="2" s="1"/>
  <c r="W119" i="2"/>
  <c r="W120" i="2" s="1"/>
  <c r="W98" i="2"/>
  <c r="W99" i="2" s="1"/>
  <c r="W91" i="2"/>
  <c r="W92" i="2" s="1"/>
  <c r="W105" i="2"/>
  <c r="W106" i="2" s="1"/>
  <c r="W126" i="2"/>
  <c r="W154" i="2"/>
  <c r="W182" i="2"/>
  <c r="W133" i="2"/>
  <c r="W140" i="2"/>
  <c r="W147" i="2"/>
  <c r="W175" i="2"/>
  <c r="W168" i="2"/>
  <c r="W161" i="2"/>
  <c r="W196" i="2"/>
  <c r="W189" i="2"/>
  <c r="W253" i="2"/>
  <c r="W245" i="2"/>
  <c r="W203" i="2"/>
  <c r="W210" i="2"/>
  <c r="W84" i="2"/>
  <c r="W85" i="2" s="1"/>
  <c r="W238" i="2"/>
  <c r="W217" i="2"/>
  <c r="W231" i="2"/>
  <c r="W252" i="2"/>
  <c r="W224" i="2"/>
  <c r="G11" i="3"/>
  <c r="D12" i="3"/>
  <c r="E127" i="2"/>
  <c r="X78" i="2"/>
  <c r="X79" i="2" s="1"/>
  <c r="Y77" i="2"/>
  <c r="AQ37" i="2"/>
  <c r="AQ36" i="2"/>
  <c r="AI48" i="2"/>
  <c r="AI49" i="2"/>
  <c r="AN40" i="2"/>
  <c r="X254" i="2" l="1"/>
  <c r="X233" i="2"/>
  <c r="X212" i="2"/>
  <c r="X247" i="2"/>
  <c r="X240" i="2"/>
  <c r="X226" i="2"/>
  <c r="X170" i="2"/>
  <c r="X219" i="2"/>
  <c r="X163" i="2"/>
  <c r="X156" i="2"/>
  <c r="X128" i="2"/>
  <c r="X198" i="2"/>
  <c r="X205" i="2"/>
  <c r="X191" i="2"/>
  <c r="X177" i="2"/>
  <c r="X114" i="2"/>
  <c r="X100" i="2"/>
  <c r="W100" i="2" s="1"/>
  <c r="W101" i="2" s="1"/>
  <c r="H9" i="3" s="1"/>
  <c r="X142" i="2"/>
  <c r="X121" i="2"/>
  <c r="X86" i="2"/>
  <c r="W86" i="2" s="1"/>
  <c r="W87" i="2" s="1"/>
  <c r="H7" i="3" s="1"/>
  <c r="X93" i="2"/>
  <c r="W93" i="2" s="1"/>
  <c r="W94" i="2" s="1"/>
  <c r="H8" i="3" s="1"/>
  <c r="X149" i="2"/>
  <c r="X135" i="2"/>
  <c r="X107" i="2"/>
  <c r="W107" i="2" s="1"/>
  <c r="W108" i="2" s="1"/>
  <c r="H10" i="3" s="1"/>
  <c r="X184" i="2"/>
  <c r="W115" i="2"/>
  <c r="H11" i="3" s="1"/>
  <c r="W122" i="2"/>
  <c r="H12" i="3" s="1"/>
  <c r="Y78" i="2"/>
  <c r="Y79" i="2" s="1"/>
  <c r="AU125" i="2"/>
  <c r="AL125" i="2"/>
  <c r="BS125" i="2"/>
  <c r="K125" i="2"/>
  <c r="K127" i="2" s="1"/>
  <c r="K129" i="2" s="1"/>
  <c r="BJ125" i="2"/>
  <c r="H125" i="2"/>
  <c r="AI125" i="2"/>
  <c r="AF125" i="2"/>
  <c r="BG125" i="2"/>
  <c r="T125" i="2"/>
  <c r="T127" i="2" s="1"/>
  <c r="AC125" i="2"/>
  <c r="BD125" i="2"/>
  <c r="AR125" i="2"/>
  <c r="Z125" i="2"/>
  <c r="BA125" i="2"/>
  <c r="CB125" i="2"/>
  <c r="Q125" i="2"/>
  <c r="BP125" i="2"/>
  <c r="AX125" i="2"/>
  <c r="BY125" i="2"/>
  <c r="AO125" i="2"/>
  <c r="N125" i="2"/>
  <c r="N127" i="2" s="1"/>
  <c r="N129" i="2" s="1"/>
  <c r="BM125" i="2"/>
  <c r="W125" i="2"/>
  <c r="W127" i="2" s="1"/>
  <c r="BV125" i="2"/>
  <c r="Q127" i="2"/>
  <c r="Q129" i="2" s="1"/>
  <c r="H127" i="2"/>
  <c r="E12" i="3"/>
  <c r="F12" i="3"/>
  <c r="E133" i="2"/>
  <c r="AA77" i="2"/>
  <c r="Z77" i="2"/>
  <c r="Z78" i="2" s="1"/>
  <c r="AQ39" i="2"/>
  <c r="AQ38" i="2"/>
  <c r="AI51" i="2"/>
  <c r="AI50" i="2"/>
  <c r="AN42" i="2"/>
  <c r="Z233" i="2" l="1"/>
  <c r="Z247" i="2"/>
  <c r="Z226" i="2"/>
  <c r="Z240" i="2"/>
  <c r="Z219" i="2"/>
  <c r="Z254" i="2"/>
  <c r="Z198" i="2"/>
  <c r="Z170" i="2"/>
  <c r="Z212" i="2"/>
  <c r="Z205" i="2"/>
  <c r="Z184" i="2"/>
  <c r="Z163" i="2"/>
  <c r="Z142" i="2"/>
  <c r="Z177" i="2"/>
  <c r="Z191" i="2"/>
  <c r="Z114" i="2"/>
  <c r="Z156" i="2"/>
  <c r="Z135" i="2"/>
  <c r="Z149" i="2"/>
  <c r="Z128" i="2"/>
  <c r="Z121" i="2"/>
  <c r="Y254" i="2"/>
  <c r="Y233" i="2"/>
  <c r="Y247" i="2"/>
  <c r="Y240" i="2"/>
  <c r="Y219" i="2"/>
  <c r="Y226" i="2"/>
  <c r="Y191" i="2"/>
  <c r="Y212" i="2"/>
  <c r="Y205" i="2"/>
  <c r="Y198" i="2"/>
  <c r="Y184" i="2"/>
  <c r="Y170" i="2"/>
  <c r="Y142" i="2"/>
  <c r="Y135" i="2"/>
  <c r="Y177" i="2"/>
  <c r="Y156" i="2"/>
  <c r="Y128" i="2"/>
  <c r="Y100" i="2"/>
  <c r="Y163" i="2"/>
  <c r="Y86" i="2"/>
  <c r="Y149" i="2"/>
  <c r="Y107" i="2"/>
  <c r="Y93" i="2"/>
  <c r="Y114" i="2"/>
  <c r="Y121" i="2"/>
  <c r="H129" i="2"/>
  <c r="C13" i="3" s="1"/>
  <c r="W129" i="2"/>
  <c r="H13" i="3" s="1"/>
  <c r="T129" i="2"/>
  <c r="G13" i="3" s="1"/>
  <c r="Z227" i="2"/>
  <c r="Z171" i="2"/>
  <c r="Z220" i="2"/>
  <c r="Z164" i="2"/>
  <c r="Z213" i="2"/>
  <c r="Z157" i="2"/>
  <c r="Z206" i="2"/>
  <c r="Z255" i="2"/>
  <c r="Z199" i="2"/>
  <c r="Z248" i="2"/>
  <c r="Z192" i="2"/>
  <c r="Z241" i="2"/>
  <c r="Z185" i="2"/>
  <c r="Z234" i="2"/>
  <c r="Z178" i="2"/>
  <c r="Z150" i="2"/>
  <c r="Z143" i="2"/>
  <c r="E134" i="2"/>
  <c r="AR131" i="2"/>
  <c r="AF131" i="2"/>
  <c r="BG131" i="2"/>
  <c r="H131" i="2"/>
  <c r="BP131" i="2"/>
  <c r="AC131" i="2"/>
  <c r="BD131" i="2"/>
  <c r="BJ131" i="2"/>
  <c r="BA131" i="2"/>
  <c r="CB131" i="2"/>
  <c r="Z131" i="2"/>
  <c r="BY131" i="2"/>
  <c r="Q131" i="2"/>
  <c r="AI131" i="2"/>
  <c r="AX131" i="2"/>
  <c r="AO131" i="2"/>
  <c r="BS131" i="2"/>
  <c r="W131" i="2"/>
  <c r="BV131" i="2"/>
  <c r="N131" i="2"/>
  <c r="BM131" i="2"/>
  <c r="AU131" i="2"/>
  <c r="K131" i="2"/>
  <c r="AL131" i="2"/>
  <c r="T131" i="2"/>
  <c r="Z91" i="2"/>
  <c r="Z92" i="2" s="1"/>
  <c r="Z105" i="2"/>
  <c r="Z106" i="2" s="1"/>
  <c r="Z126" i="2"/>
  <c r="Z127" i="2" s="1"/>
  <c r="Z112" i="2"/>
  <c r="Z113" i="2" s="1"/>
  <c r="Z119" i="2"/>
  <c r="Z120" i="2" s="1"/>
  <c r="Z140" i="2"/>
  <c r="Z98" i="2"/>
  <c r="Z99" i="2" s="1"/>
  <c r="Z154" i="2"/>
  <c r="Z133" i="2"/>
  <c r="Z147" i="2"/>
  <c r="Z161" i="2"/>
  <c r="Z203" i="2"/>
  <c r="Z196" i="2"/>
  <c r="Z168" i="2"/>
  <c r="Z175" i="2"/>
  <c r="Z182" i="2"/>
  <c r="Z189" i="2"/>
  <c r="Z217" i="2"/>
  <c r="Z210" i="2"/>
  <c r="Z224" i="2"/>
  <c r="Z252" i="2"/>
  <c r="Z253" i="2"/>
  <c r="Z245" i="2"/>
  <c r="Z238" i="2"/>
  <c r="Z231" i="2"/>
  <c r="Z84" i="2"/>
  <c r="Z85" i="2" s="1"/>
  <c r="D13" i="3"/>
  <c r="E13" i="3"/>
  <c r="AA78" i="2"/>
  <c r="AA79" i="2" s="1"/>
  <c r="AB77" i="2"/>
  <c r="AQ41" i="2"/>
  <c r="AQ40" i="2"/>
  <c r="AI53" i="2"/>
  <c r="AI52" i="2"/>
  <c r="AN44" i="2"/>
  <c r="AA247" i="2" l="1"/>
  <c r="AA226" i="2"/>
  <c r="AA205" i="2"/>
  <c r="AA240" i="2"/>
  <c r="AA254" i="2"/>
  <c r="AA233" i="2"/>
  <c r="AA212" i="2"/>
  <c r="AA219" i="2"/>
  <c r="AA198" i="2"/>
  <c r="AA163" i="2"/>
  <c r="AA177" i="2"/>
  <c r="AA170" i="2"/>
  <c r="AA149" i="2"/>
  <c r="AA191" i="2"/>
  <c r="AA156" i="2"/>
  <c r="AA128" i="2"/>
  <c r="AA135" i="2"/>
  <c r="AA107" i="2"/>
  <c r="Z107" i="2" s="1"/>
  <c r="Z108" i="2" s="1"/>
  <c r="I10" i="3" s="1"/>
  <c r="AA184" i="2"/>
  <c r="AA86" i="2"/>
  <c r="Z86" i="2" s="1"/>
  <c r="Z87" i="2" s="1"/>
  <c r="I7" i="3" s="1"/>
  <c r="AA100" i="2"/>
  <c r="Z100" i="2" s="1"/>
  <c r="Z101" i="2" s="1"/>
  <c r="I9" i="3" s="1"/>
  <c r="AA93" i="2"/>
  <c r="Z93" i="2" s="1"/>
  <c r="Z94" i="2" s="1"/>
  <c r="I8" i="3" s="1"/>
  <c r="AA121" i="2"/>
  <c r="AA114" i="2"/>
  <c r="AA142" i="2"/>
  <c r="Z129" i="2"/>
  <c r="I13" i="3" s="1"/>
  <c r="Z115" i="2"/>
  <c r="I11" i="3" s="1"/>
  <c r="Z122" i="2"/>
  <c r="I12" i="3" s="1"/>
  <c r="AB78" i="2"/>
  <c r="AB79" i="2" s="1"/>
  <c r="E140" i="2"/>
  <c r="T132" i="2"/>
  <c r="T134" i="2" s="1"/>
  <c r="BS132" i="2"/>
  <c r="K132" i="2"/>
  <c r="K134" i="2" s="1"/>
  <c r="BJ132" i="2"/>
  <c r="AR132" i="2"/>
  <c r="H132" i="2"/>
  <c r="H134" i="2" s="1"/>
  <c r="AI132" i="2"/>
  <c r="Q132" i="2"/>
  <c r="Q134" i="2" s="1"/>
  <c r="BP132" i="2"/>
  <c r="AF132" i="2"/>
  <c r="BG132" i="2"/>
  <c r="AO132" i="2"/>
  <c r="AC132" i="2"/>
  <c r="BD132" i="2"/>
  <c r="BM132" i="2"/>
  <c r="Z132" i="2"/>
  <c r="Z134" i="2" s="1"/>
  <c r="BA132" i="2"/>
  <c r="CB132" i="2"/>
  <c r="AX132" i="2"/>
  <c r="BY132" i="2"/>
  <c r="AU132" i="2"/>
  <c r="W132" i="2"/>
  <c r="W134" i="2" s="1"/>
  <c r="BV132" i="2"/>
  <c r="N132" i="2"/>
  <c r="N134" i="2" s="1"/>
  <c r="AL132" i="2"/>
  <c r="F13" i="3"/>
  <c r="AC77" i="2"/>
  <c r="AC78" i="2" s="1"/>
  <c r="AD77" i="2"/>
  <c r="C31" i="3"/>
  <c r="AQ43" i="2"/>
  <c r="AQ42" i="2"/>
  <c r="AI54" i="2"/>
  <c r="AI55" i="2"/>
  <c r="AN46" i="2"/>
  <c r="AC240" i="2" l="1"/>
  <c r="AC219" i="2"/>
  <c r="AC254" i="2"/>
  <c r="AC233" i="2"/>
  <c r="AC247" i="2"/>
  <c r="AC212" i="2"/>
  <c r="AC205" i="2"/>
  <c r="AC198" i="2"/>
  <c r="AC163" i="2"/>
  <c r="AC177" i="2"/>
  <c r="AC226" i="2"/>
  <c r="AC156" i="2"/>
  <c r="AC135" i="2"/>
  <c r="AC191" i="2"/>
  <c r="AC184" i="2"/>
  <c r="AC170" i="2"/>
  <c r="AC142" i="2"/>
  <c r="AC121" i="2"/>
  <c r="AC149" i="2"/>
  <c r="AC128" i="2"/>
  <c r="AC114" i="2"/>
  <c r="AB247" i="2"/>
  <c r="AB240" i="2"/>
  <c r="AB254" i="2"/>
  <c r="AB233" i="2"/>
  <c r="AB212" i="2"/>
  <c r="AB184" i="2"/>
  <c r="AB219" i="2"/>
  <c r="AB205" i="2"/>
  <c r="AB177" i="2"/>
  <c r="AB226" i="2"/>
  <c r="AB198" i="2"/>
  <c r="AB135" i="2"/>
  <c r="AB156" i="2"/>
  <c r="AB191" i="2"/>
  <c r="AB170" i="2"/>
  <c r="AB163" i="2"/>
  <c r="AB142" i="2"/>
  <c r="AB121" i="2"/>
  <c r="AB86" i="2"/>
  <c r="AB149" i="2"/>
  <c r="AB100" i="2"/>
  <c r="AB93" i="2"/>
  <c r="AB114" i="2"/>
  <c r="AB128" i="2"/>
  <c r="AB107" i="2"/>
  <c r="T136" i="2"/>
  <c r="G14" i="3" s="1"/>
  <c r="Q136" i="2"/>
  <c r="F14" i="3" s="1"/>
  <c r="K136" i="2"/>
  <c r="D14" i="3" s="1"/>
  <c r="W136" i="2"/>
  <c r="H14" i="3" s="1"/>
  <c r="N136" i="2"/>
  <c r="E14" i="3" s="1"/>
  <c r="H136" i="2"/>
  <c r="C14" i="3" s="1"/>
  <c r="Z136" i="2"/>
  <c r="I14" i="3" s="1"/>
  <c r="AC220" i="2"/>
  <c r="AC164" i="2"/>
  <c r="AC213" i="2"/>
  <c r="AC157" i="2"/>
  <c r="AC206" i="2"/>
  <c r="AC255" i="2"/>
  <c r="AC199" i="2"/>
  <c r="AC248" i="2"/>
  <c r="AC192" i="2"/>
  <c r="AC241" i="2"/>
  <c r="AC185" i="2"/>
  <c r="AC234" i="2"/>
  <c r="AC178" i="2"/>
  <c r="AC227" i="2"/>
  <c r="AC171" i="2"/>
  <c r="AC143" i="2"/>
  <c r="AC150" i="2"/>
  <c r="E141" i="2"/>
  <c r="BJ138" i="2"/>
  <c r="W138" i="2"/>
  <c r="BV138" i="2"/>
  <c r="AU138" i="2"/>
  <c r="K138" i="2"/>
  <c r="T138" i="2"/>
  <c r="BS138" i="2"/>
  <c r="H138" i="2"/>
  <c r="AI138" i="2"/>
  <c r="AR138" i="2"/>
  <c r="AF138" i="2"/>
  <c r="BG138" i="2"/>
  <c r="Q138" i="2"/>
  <c r="BP138" i="2"/>
  <c r="AC138" i="2"/>
  <c r="BD138" i="2"/>
  <c r="AO138" i="2"/>
  <c r="BA138" i="2"/>
  <c r="CB138" i="2"/>
  <c r="N138" i="2"/>
  <c r="BM138" i="2"/>
  <c r="Z138" i="2"/>
  <c r="BY138" i="2"/>
  <c r="AL138" i="2"/>
  <c r="AX138" i="2"/>
  <c r="AC91" i="2"/>
  <c r="AC92" i="2" s="1"/>
  <c r="AC105" i="2"/>
  <c r="AC106" i="2" s="1"/>
  <c r="AC126" i="2"/>
  <c r="AC127" i="2" s="1"/>
  <c r="AC112" i="2"/>
  <c r="AC113" i="2" s="1"/>
  <c r="AC119" i="2"/>
  <c r="AC120" i="2" s="1"/>
  <c r="AC98" i="2"/>
  <c r="AC99" i="2" s="1"/>
  <c r="AC133" i="2"/>
  <c r="AC134" i="2" s="1"/>
  <c r="AC161" i="2"/>
  <c r="AC154" i="2"/>
  <c r="AC140" i="2"/>
  <c r="AC147" i="2"/>
  <c r="AC175" i="2"/>
  <c r="AC168" i="2"/>
  <c r="AC203" i="2"/>
  <c r="AC196" i="2"/>
  <c r="AC182" i="2"/>
  <c r="AC189" i="2"/>
  <c r="AC224" i="2"/>
  <c r="AC252" i="2"/>
  <c r="AC253" i="2"/>
  <c r="AC210" i="2"/>
  <c r="AC245" i="2"/>
  <c r="AC84" i="2"/>
  <c r="AC85" i="2" s="1"/>
  <c r="AC217" i="2"/>
  <c r="AC238" i="2"/>
  <c r="AC231" i="2"/>
  <c r="AD78" i="2"/>
  <c r="AD79" i="2" s="1"/>
  <c r="AE77" i="2"/>
  <c r="AQ45" i="2"/>
  <c r="AQ44" i="2"/>
  <c r="AI56" i="2"/>
  <c r="AI57" i="2"/>
  <c r="AN48" i="2"/>
  <c r="AD240" i="2" l="1"/>
  <c r="AD219" i="2"/>
  <c r="AD254" i="2"/>
  <c r="AD198" i="2"/>
  <c r="AD233" i="2"/>
  <c r="AD247" i="2"/>
  <c r="AD226" i="2"/>
  <c r="AD212" i="2"/>
  <c r="AD156" i="2"/>
  <c r="AD191" i="2"/>
  <c r="AD184" i="2"/>
  <c r="AD149" i="2"/>
  <c r="AD205" i="2"/>
  <c r="AD142" i="2"/>
  <c r="AD177" i="2"/>
  <c r="AD163" i="2"/>
  <c r="AD128" i="2"/>
  <c r="AD114" i="2"/>
  <c r="AD107" i="2"/>
  <c r="AC107" i="2" s="1"/>
  <c r="AC108" i="2" s="1"/>
  <c r="J10" i="3" s="1"/>
  <c r="AD100" i="2"/>
  <c r="AC100" i="2" s="1"/>
  <c r="AC101" i="2" s="1"/>
  <c r="J9" i="3" s="1"/>
  <c r="AD135" i="2"/>
  <c r="AD121" i="2"/>
  <c r="AD93" i="2"/>
  <c r="AC93" i="2" s="1"/>
  <c r="AC94" i="2" s="1"/>
  <c r="J8" i="3" s="1"/>
  <c r="AD170" i="2"/>
  <c r="AD86" i="2"/>
  <c r="AC86" i="2" s="1"/>
  <c r="AC87" i="2" s="1"/>
  <c r="J7" i="3" s="1"/>
  <c r="AC136" i="2"/>
  <c r="J14" i="3" s="1"/>
  <c r="AC115" i="2"/>
  <c r="J11" i="3" s="1"/>
  <c r="AC122" i="2"/>
  <c r="J12" i="3" s="1"/>
  <c r="AC129" i="2"/>
  <c r="J13" i="3" s="1"/>
  <c r="AE78" i="2"/>
  <c r="AE79" i="2" s="1"/>
  <c r="W141" i="2"/>
  <c r="H15" i="3" s="1"/>
  <c r="E147" i="2"/>
  <c r="AL139" i="2"/>
  <c r="AX139" i="2"/>
  <c r="BY139" i="2"/>
  <c r="K139" i="2"/>
  <c r="K141" i="2" s="1"/>
  <c r="D15" i="3" s="1"/>
  <c r="BJ139" i="2"/>
  <c r="W139" i="2"/>
  <c r="BV139" i="2"/>
  <c r="AI139" i="2"/>
  <c r="AU139" i="2"/>
  <c r="BG139" i="2"/>
  <c r="T139" i="2"/>
  <c r="T141" i="2" s="1"/>
  <c r="G15" i="3" s="1"/>
  <c r="BS139" i="2"/>
  <c r="AR139" i="2"/>
  <c r="H139" i="2"/>
  <c r="H141" i="2" s="1"/>
  <c r="C15" i="3" s="1"/>
  <c r="Q139" i="2"/>
  <c r="Q141" i="2" s="1"/>
  <c r="F15" i="3" s="1"/>
  <c r="BP139" i="2"/>
  <c r="AF139" i="2"/>
  <c r="AO139" i="2"/>
  <c r="AC139" i="2"/>
  <c r="AC141" i="2" s="1"/>
  <c r="J15" i="3" s="1"/>
  <c r="BD139" i="2"/>
  <c r="BA139" i="2"/>
  <c r="CB139" i="2"/>
  <c r="Z139" i="2"/>
  <c r="Z141" i="2" s="1"/>
  <c r="I15" i="3" s="1"/>
  <c r="N139" i="2"/>
  <c r="N141" i="2" s="1"/>
  <c r="E15" i="3" s="1"/>
  <c r="BM139" i="2"/>
  <c r="AG77" i="2"/>
  <c r="AF77" i="2"/>
  <c r="AF78" i="2" s="1"/>
  <c r="AQ47" i="2"/>
  <c r="AQ46" i="2"/>
  <c r="AI58" i="2"/>
  <c r="AI59" i="2"/>
  <c r="AI60" i="2" s="1"/>
  <c r="AN50" i="2"/>
  <c r="AF254" i="2" l="1"/>
  <c r="AF233" i="2"/>
  <c r="AF212" i="2"/>
  <c r="AF247" i="2"/>
  <c r="AF240" i="2"/>
  <c r="AF219" i="2"/>
  <c r="AF156" i="2"/>
  <c r="AF226" i="2"/>
  <c r="AF170" i="2"/>
  <c r="AF198" i="2"/>
  <c r="AF191" i="2"/>
  <c r="AF128" i="2"/>
  <c r="AF205" i="2"/>
  <c r="AF177" i="2"/>
  <c r="AF142" i="2"/>
  <c r="AF184" i="2"/>
  <c r="AF163" i="2"/>
  <c r="AF149" i="2"/>
  <c r="AF114" i="2"/>
  <c r="AF135" i="2"/>
  <c r="AF121" i="2"/>
  <c r="AE240" i="2"/>
  <c r="AE254" i="2"/>
  <c r="AE233" i="2"/>
  <c r="AE247" i="2"/>
  <c r="AE226" i="2"/>
  <c r="AE205" i="2"/>
  <c r="AE212" i="2"/>
  <c r="AE219" i="2"/>
  <c r="AE177" i="2"/>
  <c r="AE191" i="2"/>
  <c r="AE170" i="2"/>
  <c r="AE149" i="2"/>
  <c r="AE163" i="2"/>
  <c r="AE156" i="2"/>
  <c r="AE135" i="2"/>
  <c r="AE121" i="2"/>
  <c r="AE184" i="2"/>
  <c r="AE114" i="2"/>
  <c r="AE198" i="2"/>
  <c r="AE128" i="2"/>
  <c r="AE107" i="2"/>
  <c r="AE86" i="2"/>
  <c r="AE142" i="2"/>
  <c r="AE100" i="2"/>
  <c r="AE93" i="2"/>
  <c r="AF213" i="2"/>
  <c r="AF157" i="2"/>
  <c r="AF206" i="2"/>
  <c r="AF255" i="2"/>
  <c r="AF199" i="2"/>
  <c r="AF248" i="2"/>
  <c r="AF192" i="2"/>
  <c r="AF241" i="2"/>
  <c r="AF185" i="2"/>
  <c r="AF234" i="2"/>
  <c r="AF178" i="2"/>
  <c r="AF227" i="2"/>
  <c r="AF171" i="2"/>
  <c r="AF220" i="2"/>
  <c r="AF164" i="2"/>
  <c r="AF150" i="2"/>
  <c r="AF143" i="2"/>
  <c r="E148" i="2"/>
  <c r="BD145" i="2"/>
  <c r="W145" i="2"/>
  <c r="BY145" i="2"/>
  <c r="AL145" i="2"/>
  <c r="CB145" i="2"/>
  <c r="AU145" i="2"/>
  <c r="T145" i="2"/>
  <c r="BS145" i="2"/>
  <c r="AX145" i="2"/>
  <c r="AR145" i="2"/>
  <c r="Q145" i="2"/>
  <c r="BP145" i="2"/>
  <c r="N145" i="2"/>
  <c r="BJ145" i="2"/>
  <c r="K145" i="2"/>
  <c r="AO145" i="2"/>
  <c r="BV145" i="2"/>
  <c r="H145" i="2"/>
  <c r="AI145" i="2"/>
  <c r="BM145" i="2"/>
  <c r="AC145" i="2"/>
  <c r="Z145" i="2"/>
  <c r="AF145" i="2"/>
  <c r="BG145" i="2"/>
  <c r="BA145" i="2"/>
  <c r="AF133" i="2"/>
  <c r="AF134" i="2" s="1"/>
  <c r="AF91" i="2"/>
  <c r="AF92" i="2" s="1"/>
  <c r="AF105" i="2"/>
  <c r="AF106" i="2" s="1"/>
  <c r="AF126" i="2"/>
  <c r="AF127" i="2"/>
  <c r="AF112" i="2"/>
  <c r="AF113" i="2" s="1"/>
  <c r="AF119" i="2"/>
  <c r="AF120" i="2" s="1"/>
  <c r="AF98" i="2"/>
  <c r="AF99" i="2" s="1"/>
  <c r="AF141" i="2"/>
  <c r="K15" i="3"/>
  <c r="AF161" i="2"/>
  <c r="AF154" i="2"/>
  <c r="AF140" i="2"/>
  <c r="AF147" i="2"/>
  <c r="AF210" i="2"/>
  <c r="AF203" i="2"/>
  <c r="AF168" i="2"/>
  <c r="AF196" i="2"/>
  <c r="AF175" i="2"/>
  <c r="AF182" i="2"/>
  <c r="AF189" i="2"/>
  <c r="AF217" i="2"/>
  <c r="AF231" i="2"/>
  <c r="AF224" i="2"/>
  <c r="AF252" i="2"/>
  <c r="AF253" i="2"/>
  <c r="AF245" i="2"/>
  <c r="AF238" i="2"/>
  <c r="AF84" i="2"/>
  <c r="AF85" i="2" s="1"/>
  <c r="K31" i="3"/>
  <c r="AG78" i="2"/>
  <c r="AG79" i="2" s="1"/>
  <c r="C71" i="2" s="1"/>
  <c r="AH77" i="2"/>
  <c r="AQ49" i="2"/>
  <c r="AQ48" i="2"/>
  <c r="AN52" i="2"/>
  <c r="C79" i="2" l="1"/>
  <c r="J6" i="5" s="1"/>
  <c r="AG254" i="2"/>
  <c r="AG233" i="2"/>
  <c r="AG247" i="2"/>
  <c r="AG240" i="2"/>
  <c r="AG219" i="2"/>
  <c r="AG212" i="2"/>
  <c r="AG205" i="2"/>
  <c r="AG191" i="2"/>
  <c r="AG226" i="2"/>
  <c r="AG184" i="2"/>
  <c r="AG142" i="2"/>
  <c r="AG170" i="2"/>
  <c r="AG135" i="2"/>
  <c r="AG177" i="2"/>
  <c r="AG156" i="2"/>
  <c r="AG163" i="2"/>
  <c r="AG100" i="2"/>
  <c r="AF100" i="2" s="1"/>
  <c r="AF101" i="2" s="1"/>
  <c r="K9" i="3" s="1"/>
  <c r="AG198" i="2"/>
  <c r="AG128" i="2"/>
  <c r="AG149" i="2"/>
  <c r="AG114" i="2"/>
  <c r="AG121" i="2"/>
  <c r="AG93" i="2"/>
  <c r="AF93" i="2" s="1"/>
  <c r="AF94" i="2" s="1"/>
  <c r="K8" i="3" s="1"/>
  <c r="AG86" i="2"/>
  <c r="AF86" i="2" s="1"/>
  <c r="AF87" i="2" s="1"/>
  <c r="K7" i="3" s="1"/>
  <c r="AG107" i="2"/>
  <c r="AF107" i="2" s="1"/>
  <c r="AF108" i="2" s="1"/>
  <c r="K10" i="3" s="1"/>
  <c r="AF115" i="2"/>
  <c r="K11" i="3" s="1"/>
  <c r="AF122" i="2"/>
  <c r="K12" i="3" s="1"/>
  <c r="AF129" i="2"/>
  <c r="K13" i="3" s="1"/>
  <c r="AF136" i="2"/>
  <c r="K14" i="3" s="1"/>
  <c r="AH78" i="2"/>
  <c r="Q148" i="2"/>
  <c r="F16" i="3" s="1"/>
  <c r="H148" i="2"/>
  <c r="C16" i="3" s="1"/>
  <c r="E154" i="2"/>
  <c r="H146" i="2"/>
  <c r="AL146" i="2"/>
  <c r="AF146" i="2"/>
  <c r="AF148" i="2" s="1"/>
  <c r="K16" i="3" s="1"/>
  <c r="BJ146" i="2"/>
  <c r="Z146" i="2"/>
  <c r="Z148" i="2" s="1"/>
  <c r="I16" i="3" s="1"/>
  <c r="BG146" i="2"/>
  <c r="AC146" i="2"/>
  <c r="AC148" i="2" s="1"/>
  <c r="J16" i="3" s="1"/>
  <c r="BD146" i="2"/>
  <c r="AX146" i="2"/>
  <c r="BA146" i="2"/>
  <c r="CB146" i="2"/>
  <c r="T146" i="2"/>
  <c r="T148" i="2" s="1"/>
  <c r="G16" i="3" s="1"/>
  <c r="BV146" i="2"/>
  <c r="BS146" i="2"/>
  <c r="BY146" i="2"/>
  <c r="AR146" i="2"/>
  <c r="Q146" i="2"/>
  <c r="BP146" i="2"/>
  <c r="AI146" i="2"/>
  <c r="AO146" i="2"/>
  <c r="K146" i="2"/>
  <c r="K148" i="2" s="1"/>
  <c r="D16" i="3" s="1"/>
  <c r="W146" i="2"/>
  <c r="W148" i="2" s="1"/>
  <c r="H16" i="3" s="1"/>
  <c r="N146" i="2"/>
  <c r="N148" i="2" s="1"/>
  <c r="E16" i="3" s="1"/>
  <c r="BM146" i="2"/>
  <c r="AU146" i="2"/>
  <c r="AI77" i="2"/>
  <c r="AI78" i="2" s="1"/>
  <c r="AJ77" i="2"/>
  <c r="AQ51" i="2"/>
  <c r="AQ50" i="2"/>
  <c r="AN54" i="2"/>
  <c r="F7" i="5" l="1"/>
  <c r="C20" i="4" s="1"/>
  <c r="AI247" i="2"/>
  <c r="AI226" i="2"/>
  <c r="AI205" i="2"/>
  <c r="AI240" i="2"/>
  <c r="AI254" i="2"/>
  <c r="AI233" i="2"/>
  <c r="AI219" i="2"/>
  <c r="AI163" i="2"/>
  <c r="AI212" i="2"/>
  <c r="AI156" i="2"/>
  <c r="AI198" i="2"/>
  <c r="AI149" i="2"/>
  <c r="AI177" i="2"/>
  <c r="AI184" i="2"/>
  <c r="AI107" i="2"/>
  <c r="AI191" i="2"/>
  <c r="AI170" i="2"/>
  <c r="AI121" i="2"/>
  <c r="AI114" i="2"/>
  <c r="AI135" i="2"/>
  <c r="AI93" i="2"/>
  <c r="AI100" i="2"/>
  <c r="AI142" i="2"/>
  <c r="AI86" i="2"/>
  <c r="AI128" i="2"/>
  <c r="AH233" i="2"/>
  <c r="AH247" i="2"/>
  <c r="AH226" i="2"/>
  <c r="AH240" i="2"/>
  <c r="AH219" i="2"/>
  <c r="AH254" i="2"/>
  <c r="AH198" i="2"/>
  <c r="AH170" i="2"/>
  <c r="AH184" i="2"/>
  <c r="AH163" i="2"/>
  <c r="AH205" i="2"/>
  <c r="AH142" i="2"/>
  <c r="AH212" i="2"/>
  <c r="AH156" i="2"/>
  <c r="AH177" i="2"/>
  <c r="AH149" i="2"/>
  <c r="AH114" i="2"/>
  <c r="AH128" i="2"/>
  <c r="AH107" i="2"/>
  <c r="AH121" i="2"/>
  <c r="AH135" i="2"/>
  <c r="AH86" i="2"/>
  <c r="AH191" i="2"/>
  <c r="AH93" i="2"/>
  <c r="AH100" i="2"/>
  <c r="AI206" i="2"/>
  <c r="AI255" i="2"/>
  <c r="AI199" i="2"/>
  <c r="AI248" i="2"/>
  <c r="AI192" i="2"/>
  <c r="AI241" i="2"/>
  <c r="AI185" i="2"/>
  <c r="AI234" i="2"/>
  <c r="AI178" i="2"/>
  <c r="AI227" i="2"/>
  <c r="AI171" i="2"/>
  <c r="AI220" i="2"/>
  <c r="AI164" i="2"/>
  <c r="AI213" i="2"/>
  <c r="AI157" i="2"/>
  <c r="AI143" i="2"/>
  <c r="AI150" i="2"/>
  <c r="E155" i="2"/>
  <c r="Z152" i="2"/>
  <c r="BY152" i="2"/>
  <c r="AU152" i="2"/>
  <c r="CB152" i="2"/>
  <c r="AX152" i="2"/>
  <c r="Q152" i="2"/>
  <c r="BS152" i="2"/>
  <c r="BV152" i="2"/>
  <c r="AO152" i="2"/>
  <c r="H152" i="2"/>
  <c r="N152" i="2"/>
  <c r="BM152" i="2"/>
  <c r="K152" i="2"/>
  <c r="AL152" i="2"/>
  <c r="T152" i="2"/>
  <c r="AI152" i="2"/>
  <c r="BJ152" i="2"/>
  <c r="BD152" i="2"/>
  <c r="AC152" i="2"/>
  <c r="BG152" i="2"/>
  <c r="AF152" i="2"/>
  <c r="BA152" i="2"/>
  <c r="W152" i="2"/>
  <c r="BP152" i="2"/>
  <c r="AR152" i="2"/>
  <c r="AI98" i="2"/>
  <c r="AI99" i="2" s="1"/>
  <c r="AI91" i="2"/>
  <c r="AI92" i="2" s="1"/>
  <c r="AI105" i="2"/>
  <c r="AI106" i="2" s="1"/>
  <c r="AI126" i="2"/>
  <c r="AI127" i="2" s="1"/>
  <c r="AI112" i="2"/>
  <c r="AI113" i="2" s="1"/>
  <c r="AI119" i="2"/>
  <c r="AI120" i="2" s="1"/>
  <c r="AI168" i="2"/>
  <c r="AI141" i="2"/>
  <c r="L15" i="3" s="1"/>
  <c r="AI161" i="2"/>
  <c r="AI133" i="2"/>
  <c r="AI134" i="2" s="1"/>
  <c r="AI154" i="2"/>
  <c r="AI182" i="2"/>
  <c r="AI140" i="2"/>
  <c r="AI147" i="2"/>
  <c r="AI148" i="2" s="1"/>
  <c r="L16" i="3" s="1"/>
  <c r="AI175" i="2"/>
  <c r="AI203" i="2"/>
  <c r="AI196" i="2"/>
  <c r="AI231" i="2"/>
  <c r="AI224" i="2"/>
  <c r="AI252" i="2"/>
  <c r="AI210" i="2"/>
  <c r="AI253" i="2"/>
  <c r="AI189" i="2"/>
  <c r="AI245" i="2"/>
  <c r="AI217" i="2"/>
  <c r="AI84" i="2"/>
  <c r="AI85" i="2" s="1"/>
  <c r="AI238" i="2"/>
  <c r="L31" i="3"/>
  <c r="AJ78" i="2"/>
  <c r="AK77" i="2"/>
  <c r="AQ53" i="2"/>
  <c r="AQ52" i="2"/>
  <c r="AN56" i="2"/>
  <c r="AJ247" i="2" l="1"/>
  <c r="AJ240" i="2"/>
  <c r="AJ254" i="2"/>
  <c r="AJ233" i="2"/>
  <c r="AJ212" i="2"/>
  <c r="AJ219" i="2"/>
  <c r="AJ226" i="2"/>
  <c r="AJ184" i="2"/>
  <c r="AJ205" i="2"/>
  <c r="AJ198" i="2"/>
  <c r="AJ177" i="2"/>
  <c r="AJ163" i="2"/>
  <c r="AJ135" i="2"/>
  <c r="AJ156" i="2"/>
  <c r="AJ128" i="2"/>
  <c r="AJ191" i="2"/>
  <c r="AJ170" i="2"/>
  <c r="AJ121" i="2"/>
  <c r="AJ93" i="2"/>
  <c r="AJ100" i="2"/>
  <c r="AJ142" i="2"/>
  <c r="AJ86" i="2"/>
  <c r="AJ107" i="2"/>
  <c r="AJ149" i="2"/>
  <c r="AJ114" i="2"/>
  <c r="AK78" i="2"/>
  <c r="AI136" i="2"/>
  <c r="L14" i="3" s="1"/>
  <c r="AI115" i="2"/>
  <c r="L11" i="3" s="1"/>
  <c r="AI87" i="2"/>
  <c r="L7" i="3" s="1"/>
  <c r="AI94" i="2"/>
  <c r="L8" i="3" s="1"/>
  <c r="AI101" i="2"/>
  <c r="L9" i="3" s="1"/>
  <c r="AI108" i="2"/>
  <c r="L10" i="3" s="1"/>
  <c r="AI129" i="2"/>
  <c r="L13" i="3" s="1"/>
  <c r="AI122" i="2"/>
  <c r="L12" i="3" s="1"/>
  <c r="N155" i="2"/>
  <c r="E17" i="3" s="1"/>
  <c r="H155" i="2"/>
  <c r="C17" i="3" s="1"/>
  <c r="E161" i="2"/>
  <c r="AF153" i="2"/>
  <c r="AF155" i="2" s="1"/>
  <c r="K17" i="3" s="1"/>
  <c r="BG153" i="2"/>
  <c r="BA153" i="2"/>
  <c r="Z153" i="2"/>
  <c r="Z155" i="2" s="1"/>
  <c r="I17" i="3" s="1"/>
  <c r="BD153" i="2"/>
  <c r="Q153" i="2"/>
  <c r="Q155" i="2" s="1"/>
  <c r="F17" i="3" s="1"/>
  <c r="BM153" i="2"/>
  <c r="AX153" i="2"/>
  <c r="CB153" i="2"/>
  <c r="T153" i="2"/>
  <c r="T155" i="2" s="1"/>
  <c r="G17" i="3" s="1"/>
  <c r="W153" i="2"/>
  <c r="W155" i="2" s="1"/>
  <c r="H17" i="3" s="1"/>
  <c r="BV153" i="2"/>
  <c r="AR153" i="2"/>
  <c r="AC153" i="2"/>
  <c r="AC155" i="2" s="1"/>
  <c r="J17" i="3" s="1"/>
  <c r="AU153" i="2"/>
  <c r="N153" i="2"/>
  <c r="BP153" i="2"/>
  <c r="BS153" i="2"/>
  <c r="AL153" i="2"/>
  <c r="AO153" i="2"/>
  <c r="K153" i="2"/>
  <c r="K155" i="2" s="1"/>
  <c r="D17" i="3" s="1"/>
  <c r="BJ153" i="2"/>
  <c r="BY153" i="2"/>
  <c r="H153" i="2"/>
  <c r="AI153" i="2"/>
  <c r="AI155" i="2" s="1"/>
  <c r="L17" i="3" s="1"/>
  <c r="AM77" i="2"/>
  <c r="AL77" i="2"/>
  <c r="AL78" i="2" s="1"/>
  <c r="AQ55" i="2"/>
  <c r="AQ54" i="2"/>
  <c r="AN58" i="2"/>
  <c r="AL240" i="2" l="1"/>
  <c r="AL219" i="2"/>
  <c r="AL254" i="2"/>
  <c r="AL198" i="2"/>
  <c r="AL233" i="2"/>
  <c r="AL247" i="2"/>
  <c r="AL226" i="2"/>
  <c r="AL212" i="2"/>
  <c r="AL205" i="2"/>
  <c r="AL156" i="2"/>
  <c r="AL191" i="2"/>
  <c r="AL170" i="2"/>
  <c r="AL163" i="2"/>
  <c r="AL149" i="2"/>
  <c r="AL142" i="2"/>
  <c r="AL184" i="2"/>
  <c r="AL135" i="2"/>
  <c r="AL100" i="2"/>
  <c r="AL177" i="2"/>
  <c r="AL93" i="2"/>
  <c r="AL128" i="2"/>
  <c r="AL114" i="2"/>
  <c r="AL107" i="2"/>
  <c r="AL86" i="2"/>
  <c r="AL121" i="2"/>
  <c r="AK240" i="2"/>
  <c r="AK219" i="2"/>
  <c r="AK254" i="2"/>
  <c r="AK233" i="2"/>
  <c r="AK247" i="2"/>
  <c r="AK226" i="2"/>
  <c r="AK163" i="2"/>
  <c r="AK212" i="2"/>
  <c r="AK205" i="2"/>
  <c r="AK198" i="2"/>
  <c r="AK177" i="2"/>
  <c r="AK156" i="2"/>
  <c r="AK135" i="2"/>
  <c r="AK170" i="2"/>
  <c r="AK191" i="2"/>
  <c r="AK184" i="2"/>
  <c r="AK107" i="2"/>
  <c r="AK121" i="2"/>
  <c r="AK93" i="2"/>
  <c r="AK100" i="2"/>
  <c r="AK142" i="2"/>
  <c r="AK86" i="2"/>
  <c r="AK149" i="2"/>
  <c r="AK128" i="2"/>
  <c r="AK114" i="2"/>
  <c r="AL255" i="2"/>
  <c r="AL199" i="2"/>
  <c r="AL248" i="2"/>
  <c r="AL192" i="2"/>
  <c r="AL241" i="2"/>
  <c r="AL185" i="2"/>
  <c r="AL234" i="2"/>
  <c r="AL178" i="2"/>
  <c r="AL227" i="2"/>
  <c r="AL171" i="2"/>
  <c r="AL220" i="2"/>
  <c r="AL164" i="2"/>
  <c r="AL213" i="2"/>
  <c r="AL157" i="2"/>
  <c r="AL206" i="2"/>
  <c r="AL150" i="2"/>
  <c r="AL143" i="2"/>
  <c r="E162" i="2"/>
  <c r="AU159" i="2"/>
  <c r="N159" i="2"/>
  <c r="BJ159" i="2"/>
  <c r="T159" i="2"/>
  <c r="BS159" i="2"/>
  <c r="Q159" i="2"/>
  <c r="BV159" i="2"/>
  <c r="AR159" i="2"/>
  <c r="K159" i="2"/>
  <c r="AO159" i="2"/>
  <c r="Z159" i="2"/>
  <c r="BP159" i="2"/>
  <c r="H159" i="2"/>
  <c r="AI159" i="2"/>
  <c r="BM159" i="2"/>
  <c r="AF159" i="2"/>
  <c r="BG159" i="2"/>
  <c r="AL159" i="2"/>
  <c r="AC159" i="2"/>
  <c r="BD159" i="2"/>
  <c r="BA159" i="2"/>
  <c r="CB159" i="2"/>
  <c r="AX159" i="2"/>
  <c r="W159" i="2"/>
  <c r="BY159" i="2"/>
  <c r="AL140" i="2"/>
  <c r="AL98" i="2"/>
  <c r="AL99" i="2" s="1"/>
  <c r="AL91" i="2"/>
  <c r="AL92" i="2" s="1"/>
  <c r="AL105" i="2"/>
  <c r="AL126" i="2"/>
  <c r="AL112" i="2"/>
  <c r="AL113" i="2" s="1"/>
  <c r="AL119" i="2"/>
  <c r="AL120" i="2" s="1"/>
  <c r="AL141" i="2"/>
  <c r="M15" i="3" s="1"/>
  <c r="AL161" i="2"/>
  <c r="AL127" i="2"/>
  <c r="AL133" i="2"/>
  <c r="AL134" i="2" s="1"/>
  <c r="AL154" i="2"/>
  <c r="AL155" i="2" s="1"/>
  <c r="M17" i="3" s="1"/>
  <c r="AL189" i="2"/>
  <c r="AL217" i="2"/>
  <c r="AL210" i="2"/>
  <c r="AL147" i="2"/>
  <c r="AL148" i="2" s="1"/>
  <c r="M16" i="3" s="1"/>
  <c r="AL203" i="2"/>
  <c r="AL168" i="2"/>
  <c r="AL175" i="2"/>
  <c r="AL196" i="2"/>
  <c r="AL238" i="2"/>
  <c r="AL231" i="2"/>
  <c r="AL224" i="2"/>
  <c r="AL252" i="2"/>
  <c r="AL253" i="2"/>
  <c r="AL245" i="2"/>
  <c r="AL182" i="2"/>
  <c r="AL84" i="2"/>
  <c r="AL85" i="2" s="1"/>
  <c r="AL106" i="2"/>
  <c r="M31" i="3"/>
  <c r="AM78" i="2"/>
  <c r="AN77" i="2"/>
  <c r="AQ57" i="2"/>
  <c r="AQ56" i="2"/>
  <c r="AN62" i="2"/>
  <c r="AN60" i="2"/>
  <c r="AM240" i="2" l="1"/>
  <c r="AM254" i="2"/>
  <c r="AM233" i="2"/>
  <c r="AM247" i="2"/>
  <c r="AM226" i="2"/>
  <c r="AM205" i="2"/>
  <c r="AM212" i="2"/>
  <c r="AM177" i="2"/>
  <c r="AM191" i="2"/>
  <c r="AM170" i="2"/>
  <c r="AM149" i="2"/>
  <c r="AM219" i="2"/>
  <c r="AM184" i="2"/>
  <c r="AM163" i="2"/>
  <c r="AM121" i="2"/>
  <c r="AM198" i="2"/>
  <c r="AM135" i="2"/>
  <c r="AM114" i="2"/>
  <c r="AM100" i="2"/>
  <c r="AM142" i="2"/>
  <c r="AM128" i="2"/>
  <c r="AM107" i="2"/>
  <c r="AM86" i="2"/>
  <c r="AM156" i="2"/>
  <c r="AM93" i="2"/>
  <c r="AN78" i="2"/>
  <c r="AL136" i="2"/>
  <c r="M14" i="3" s="1"/>
  <c r="AL129" i="2"/>
  <c r="M13" i="3" s="1"/>
  <c r="AL101" i="2"/>
  <c r="M9" i="3" s="1"/>
  <c r="AL108" i="2"/>
  <c r="M10" i="3" s="1"/>
  <c r="AL122" i="2"/>
  <c r="M12" i="3" s="1"/>
  <c r="AL94" i="2"/>
  <c r="M8" i="3" s="1"/>
  <c r="AL115" i="2"/>
  <c r="M11" i="3" s="1"/>
  <c r="AL87" i="2"/>
  <c r="M7" i="3" s="1"/>
  <c r="AC162" i="2"/>
  <c r="J18" i="3" s="1"/>
  <c r="Z162" i="2"/>
  <c r="I18" i="3" s="1"/>
  <c r="N162" i="2"/>
  <c r="E18" i="3" s="1"/>
  <c r="K162" i="2"/>
  <c r="D18" i="3" s="1"/>
  <c r="E168" i="2"/>
  <c r="Z160" i="2"/>
  <c r="BA160" i="2"/>
  <c r="CB160" i="2"/>
  <c r="AX160" i="2"/>
  <c r="BY160" i="2"/>
  <c r="AI160" i="2"/>
  <c r="AI162" i="2" s="1"/>
  <c r="L18" i="3" s="1"/>
  <c r="T160" i="2"/>
  <c r="T162" i="2" s="1"/>
  <c r="G18" i="3" s="1"/>
  <c r="BV160" i="2"/>
  <c r="K160" i="2"/>
  <c r="AR160" i="2"/>
  <c r="AU160" i="2"/>
  <c r="Q160" i="2"/>
  <c r="Q162" i="2" s="1"/>
  <c r="F18" i="3" s="1"/>
  <c r="BP160" i="2"/>
  <c r="N160" i="2"/>
  <c r="AO160" i="2"/>
  <c r="H160" i="2"/>
  <c r="H162" i="2" s="1"/>
  <c r="C18" i="3" s="1"/>
  <c r="AL160" i="2"/>
  <c r="AL162" i="2" s="1"/>
  <c r="M18" i="3" s="1"/>
  <c r="BG160" i="2"/>
  <c r="BM160" i="2"/>
  <c r="AF160" i="2"/>
  <c r="AF162" i="2" s="1"/>
  <c r="K18" i="3" s="1"/>
  <c r="BJ160" i="2"/>
  <c r="AC160" i="2"/>
  <c r="BD160" i="2"/>
  <c r="W160" i="2"/>
  <c r="W162" i="2" s="1"/>
  <c r="H18" i="3" s="1"/>
  <c r="BS160" i="2"/>
  <c r="AO77" i="2"/>
  <c r="AO78" i="2" s="1"/>
  <c r="AP77" i="2"/>
  <c r="AQ59" i="2"/>
  <c r="AQ58" i="2"/>
  <c r="AO254" i="2" l="1"/>
  <c r="AO233" i="2"/>
  <c r="AO247" i="2"/>
  <c r="AO240" i="2"/>
  <c r="AO219" i="2"/>
  <c r="AO226" i="2"/>
  <c r="AO212" i="2"/>
  <c r="AO205" i="2"/>
  <c r="AO191" i="2"/>
  <c r="AO184" i="2"/>
  <c r="AO177" i="2"/>
  <c r="AO142" i="2"/>
  <c r="AO198" i="2"/>
  <c r="AO135" i="2"/>
  <c r="AO163" i="2"/>
  <c r="AO170" i="2"/>
  <c r="AO100" i="2"/>
  <c r="AO156" i="2"/>
  <c r="AO107" i="2"/>
  <c r="AO86" i="2"/>
  <c r="AO128" i="2"/>
  <c r="AO149" i="2"/>
  <c r="AO114" i="2"/>
  <c r="AO93" i="2"/>
  <c r="AO121" i="2"/>
  <c r="AN254" i="2"/>
  <c r="AN233" i="2"/>
  <c r="AN212" i="2"/>
  <c r="AN247" i="2"/>
  <c r="AN240" i="2"/>
  <c r="AN226" i="2"/>
  <c r="AN205" i="2"/>
  <c r="AN198" i="2"/>
  <c r="AN156" i="2"/>
  <c r="AN170" i="2"/>
  <c r="AN219" i="2"/>
  <c r="AN128" i="2"/>
  <c r="AN184" i="2"/>
  <c r="AN177" i="2"/>
  <c r="AN163" i="2"/>
  <c r="AN191" i="2"/>
  <c r="AN135" i="2"/>
  <c r="AN114" i="2"/>
  <c r="AN142" i="2"/>
  <c r="AN100" i="2"/>
  <c r="AN86" i="2"/>
  <c r="AN93" i="2"/>
  <c r="AN107" i="2"/>
  <c r="AN149" i="2"/>
  <c r="AN121" i="2"/>
  <c r="AO248" i="2"/>
  <c r="AO192" i="2"/>
  <c r="AO241" i="2"/>
  <c r="AO185" i="2"/>
  <c r="AO234" i="2"/>
  <c r="AO178" i="2"/>
  <c r="AO227" i="2"/>
  <c r="AO171" i="2"/>
  <c r="AO220" i="2"/>
  <c r="AO164" i="2"/>
  <c r="AO213" i="2"/>
  <c r="AO157" i="2"/>
  <c r="AO206" i="2"/>
  <c r="AO255" i="2"/>
  <c r="AO199" i="2"/>
  <c r="AO143" i="2"/>
  <c r="AO150" i="2"/>
  <c r="E169" i="2"/>
  <c r="BS166" i="2"/>
  <c r="AO166" i="2"/>
  <c r="AX166" i="2"/>
  <c r="H166" i="2"/>
  <c r="BV166" i="2"/>
  <c r="CB166" i="2"/>
  <c r="BD166" i="2"/>
  <c r="BJ166" i="2"/>
  <c r="BM166" i="2"/>
  <c r="N166" i="2"/>
  <c r="AL166" i="2"/>
  <c r="Z166" i="2"/>
  <c r="AF166" i="2"/>
  <c r="AR166" i="2"/>
  <c r="BA166" i="2"/>
  <c r="Q166" i="2"/>
  <c r="K166" i="2"/>
  <c r="BP166" i="2"/>
  <c r="BY166" i="2"/>
  <c r="T166" i="2"/>
  <c r="W166" i="2"/>
  <c r="AI166" i="2"/>
  <c r="AC166" i="2"/>
  <c r="AU166" i="2"/>
  <c r="BG166" i="2"/>
  <c r="AO98" i="2"/>
  <c r="AO99" i="2" s="1"/>
  <c r="AO133" i="2"/>
  <c r="AO134" i="2" s="1"/>
  <c r="AO91" i="2"/>
  <c r="AO92" i="2" s="1"/>
  <c r="AO105" i="2"/>
  <c r="AO106" i="2" s="1"/>
  <c r="AO112" i="2"/>
  <c r="AO113" i="2" s="1"/>
  <c r="AO119" i="2"/>
  <c r="AO120" i="2" s="1"/>
  <c r="AO147" i="2"/>
  <c r="AO148" i="2" s="1"/>
  <c r="N16" i="3" s="1"/>
  <c r="AO175" i="2"/>
  <c r="AO126" i="2"/>
  <c r="AO168" i="2"/>
  <c r="AO161" i="2"/>
  <c r="AO162" i="2"/>
  <c r="AO127" i="2"/>
  <c r="AO140" i="2"/>
  <c r="AO141" i="2" s="1"/>
  <c r="N15" i="3" s="1"/>
  <c r="AO154" i="2"/>
  <c r="AO182" i="2"/>
  <c r="AO189" i="2"/>
  <c r="AO210" i="2"/>
  <c r="AO203" i="2"/>
  <c r="AO155" i="2"/>
  <c r="N17" i="3" s="1"/>
  <c r="AO84" i="2"/>
  <c r="AO85" i="2" s="1"/>
  <c r="AO238" i="2"/>
  <c r="AO231" i="2"/>
  <c r="AO196" i="2"/>
  <c r="AO224" i="2"/>
  <c r="AO252" i="2"/>
  <c r="AO253" i="2"/>
  <c r="AO217" i="2"/>
  <c r="AO245" i="2"/>
  <c r="AP78" i="2"/>
  <c r="AQ77" i="2"/>
  <c r="N18" i="3"/>
  <c r="N31" i="3"/>
  <c r="AQ61" i="2"/>
  <c r="AQ62" i="2" s="1"/>
  <c r="AQ60" i="2"/>
  <c r="AP233" i="2" l="1"/>
  <c r="AP247" i="2"/>
  <c r="AP226" i="2"/>
  <c r="AP240" i="2"/>
  <c r="AP219" i="2"/>
  <c r="AP254" i="2"/>
  <c r="AP198" i="2"/>
  <c r="AP212" i="2"/>
  <c r="AP205" i="2"/>
  <c r="AP170" i="2"/>
  <c r="AP184" i="2"/>
  <c r="AP163" i="2"/>
  <c r="AP142" i="2"/>
  <c r="AP156" i="2"/>
  <c r="AP191" i="2"/>
  <c r="AP114" i="2"/>
  <c r="AP177" i="2"/>
  <c r="AP149" i="2"/>
  <c r="AP128" i="2"/>
  <c r="AP107" i="2"/>
  <c r="AP86" i="2"/>
  <c r="AP121" i="2"/>
  <c r="AP93" i="2"/>
  <c r="AP100" i="2"/>
  <c r="AP135" i="2"/>
  <c r="AQ78" i="2"/>
  <c r="AO129" i="2"/>
  <c r="N13" i="3" s="1"/>
  <c r="AO136" i="2"/>
  <c r="N14" i="3" s="1"/>
  <c r="AO122" i="2"/>
  <c r="N12" i="3" s="1"/>
  <c r="AO87" i="2"/>
  <c r="N7" i="3" s="1"/>
  <c r="AO115" i="2"/>
  <c r="N11" i="3" s="1"/>
  <c r="AO94" i="2"/>
  <c r="N8" i="3" s="1"/>
  <c r="AO101" i="2"/>
  <c r="N9" i="3" s="1"/>
  <c r="AO108" i="2"/>
  <c r="N10" i="3" s="1"/>
  <c r="AL169" i="2"/>
  <c r="M19" i="3" s="1"/>
  <c r="AC169" i="2"/>
  <c r="J19" i="3" s="1"/>
  <c r="E175" i="2"/>
  <c r="H167" i="2"/>
  <c r="H169" i="2" s="1"/>
  <c r="C19" i="3" s="1"/>
  <c r="AX167" i="2"/>
  <c r="T167" i="2"/>
  <c r="T169" i="2" s="1"/>
  <c r="G19" i="3" s="1"/>
  <c r="AF167" i="2"/>
  <c r="AF169" i="2" s="1"/>
  <c r="K19" i="3" s="1"/>
  <c r="AR167" i="2"/>
  <c r="BD167" i="2"/>
  <c r="AC167" i="2"/>
  <c r="AL167" i="2"/>
  <c r="N167" i="2"/>
  <c r="N169" i="2" s="1"/>
  <c r="E19" i="3" s="1"/>
  <c r="BP167" i="2"/>
  <c r="CB167" i="2"/>
  <c r="BJ167" i="2"/>
  <c r="BS167" i="2"/>
  <c r="AU167" i="2"/>
  <c r="Q167" i="2"/>
  <c r="Q169" i="2" s="1"/>
  <c r="F19" i="3" s="1"/>
  <c r="BY167" i="2"/>
  <c r="W167" i="2"/>
  <c r="W169" i="2" s="1"/>
  <c r="H19" i="3" s="1"/>
  <c r="K167" i="2"/>
  <c r="K169" i="2" s="1"/>
  <c r="D19" i="3" s="1"/>
  <c r="Z167" i="2"/>
  <c r="Z169" i="2" s="1"/>
  <c r="I19" i="3" s="1"/>
  <c r="AI167" i="2"/>
  <c r="AI169" i="2" s="1"/>
  <c r="L19" i="3" s="1"/>
  <c r="AO167" i="2"/>
  <c r="AO169" i="2" s="1"/>
  <c r="N19" i="3" s="1"/>
  <c r="BA167" i="2"/>
  <c r="BM167" i="2"/>
  <c r="BV167" i="2"/>
  <c r="BG167" i="2"/>
  <c r="AS77" i="2"/>
  <c r="AR77" i="2"/>
  <c r="AR78" i="2" s="1"/>
  <c r="AR247" i="2" l="1"/>
  <c r="AR240" i="2"/>
  <c r="AR254" i="2"/>
  <c r="AR233" i="2"/>
  <c r="AR212" i="2"/>
  <c r="AR205" i="2"/>
  <c r="AR184" i="2"/>
  <c r="AR219" i="2"/>
  <c r="AR177" i="2"/>
  <c r="AR226" i="2"/>
  <c r="AR198" i="2"/>
  <c r="AR191" i="2"/>
  <c r="AR135" i="2"/>
  <c r="AR163" i="2"/>
  <c r="AR170" i="2"/>
  <c r="AR156" i="2"/>
  <c r="AR149" i="2"/>
  <c r="AR121" i="2"/>
  <c r="AR142" i="2"/>
  <c r="AR107" i="2"/>
  <c r="AR93" i="2"/>
  <c r="AR128" i="2"/>
  <c r="AR114" i="2"/>
  <c r="AR86" i="2"/>
  <c r="AR100" i="2"/>
  <c r="AQ247" i="2"/>
  <c r="AQ226" i="2"/>
  <c r="AQ205" i="2"/>
  <c r="AQ240" i="2"/>
  <c r="AQ254" i="2"/>
  <c r="AQ233" i="2"/>
  <c r="AQ212" i="2"/>
  <c r="AQ219" i="2"/>
  <c r="AQ163" i="2"/>
  <c r="AQ184" i="2"/>
  <c r="AQ198" i="2"/>
  <c r="AQ191" i="2"/>
  <c r="AQ149" i="2"/>
  <c r="AQ170" i="2"/>
  <c r="AQ135" i="2"/>
  <c r="AQ177" i="2"/>
  <c r="AQ156" i="2"/>
  <c r="AQ142" i="2"/>
  <c r="AQ128" i="2"/>
  <c r="AQ107" i="2"/>
  <c r="AQ93" i="2"/>
  <c r="AQ121" i="2"/>
  <c r="AQ114" i="2"/>
  <c r="AQ86" i="2"/>
  <c r="AQ100" i="2"/>
  <c r="AR241" i="2"/>
  <c r="AR185" i="2"/>
  <c r="AR234" i="2"/>
  <c r="AR178" i="2"/>
  <c r="AR227" i="2"/>
  <c r="AR171" i="2"/>
  <c r="AR220" i="2"/>
  <c r="AR164" i="2"/>
  <c r="AR213" i="2"/>
  <c r="AR157" i="2"/>
  <c r="AR206" i="2"/>
  <c r="AR255" i="2"/>
  <c r="AR199" i="2"/>
  <c r="AR192" i="2"/>
  <c r="AR248" i="2"/>
  <c r="AR143" i="2"/>
  <c r="AR150" i="2"/>
  <c r="E176" i="2"/>
  <c r="BM173" i="2"/>
  <c r="AX173" i="2"/>
  <c r="AU173" i="2"/>
  <c r="BJ173" i="2"/>
  <c r="BV173" i="2"/>
  <c r="AC173" i="2"/>
  <c r="K173" i="2"/>
  <c r="AO173" i="2"/>
  <c r="H173" i="2"/>
  <c r="BA173" i="2"/>
  <c r="T173" i="2"/>
  <c r="Z173" i="2"/>
  <c r="CB173" i="2"/>
  <c r="BY173" i="2"/>
  <c r="BG173" i="2"/>
  <c r="AI173" i="2"/>
  <c r="BP173" i="2"/>
  <c r="AL173" i="2"/>
  <c r="W173" i="2"/>
  <c r="AR173" i="2"/>
  <c r="AF173" i="2"/>
  <c r="Q173" i="2"/>
  <c r="N173" i="2"/>
  <c r="BD173" i="2"/>
  <c r="BS173" i="2"/>
  <c r="AR112" i="2"/>
  <c r="AR113" i="2" s="1"/>
  <c r="AR119" i="2"/>
  <c r="AR120" i="2"/>
  <c r="AR98" i="2"/>
  <c r="AR99" i="2" s="1"/>
  <c r="AR133" i="2"/>
  <c r="AR91" i="2"/>
  <c r="AR92" i="2" s="1"/>
  <c r="AR105" i="2"/>
  <c r="AR106" i="2" s="1"/>
  <c r="AR147" i="2"/>
  <c r="AR148" i="2"/>
  <c r="O16" i="3" s="1"/>
  <c r="AR126" i="2"/>
  <c r="AR127" i="2" s="1"/>
  <c r="AR168" i="2"/>
  <c r="AR169" i="2" s="1"/>
  <c r="O19" i="3" s="1"/>
  <c r="AR134" i="2"/>
  <c r="AR141" i="2"/>
  <c r="O15" i="3" s="1"/>
  <c r="AR161" i="2"/>
  <c r="AR162" i="2"/>
  <c r="O18" i="3" s="1"/>
  <c r="AR196" i="2"/>
  <c r="AR182" i="2"/>
  <c r="AR189" i="2"/>
  <c r="AR217" i="2"/>
  <c r="AR154" i="2"/>
  <c r="AR155" i="2" s="1"/>
  <c r="O17" i="3" s="1"/>
  <c r="AR210" i="2"/>
  <c r="AR140" i="2"/>
  <c r="AR203" i="2"/>
  <c r="AR245" i="2"/>
  <c r="AR238" i="2"/>
  <c r="AR231" i="2"/>
  <c r="AR175" i="2"/>
  <c r="AR224" i="2"/>
  <c r="AR252" i="2"/>
  <c r="AR253" i="2"/>
  <c r="AR84" i="2"/>
  <c r="AR85" i="2" s="1"/>
  <c r="O31" i="3"/>
  <c r="AS78" i="2"/>
  <c r="AT77" i="2"/>
  <c r="AS240" i="2" l="1"/>
  <c r="AS219" i="2"/>
  <c r="AS254" i="2"/>
  <c r="AS233" i="2"/>
  <c r="AS247" i="2"/>
  <c r="AS163" i="2"/>
  <c r="AS177" i="2"/>
  <c r="AS226" i="2"/>
  <c r="AS156" i="2"/>
  <c r="AS205" i="2"/>
  <c r="AS198" i="2"/>
  <c r="AS212" i="2"/>
  <c r="AS135" i="2"/>
  <c r="AS170" i="2"/>
  <c r="AS184" i="2"/>
  <c r="AS191" i="2"/>
  <c r="AS142" i="2"/>
  <c r="AS128" i="2"/>
  <c r="AS107" i="2"/>
  <c r="AS121" i="2"/>
  <c r="AS93" i="2"/>
  <c r="AS114" i="2"/>
  <c r="AS86" i="2"/>
  <c r="AS149" i="2"/>
  <c r="AS100" i="2"/>
  <c r="AT78" i="2"/>
  <c r="AR136" i="2"/>
  <c r="O14" i="3" s="1"/>
  <c r="AR129" i="2"/>
  <c r="O13" i="3" s="1"/>
  <c r="AR115" i="2"/>
  <c r="O11" i="3" s="1"/>
  <c r="AR87" i="2"/>
  <c r="O7" i="3" s="1"/>
  <c r="AR94" i="2"/>
  <c r="O8" i="3" s="1"/>
  <c r="AR101" i="2"/>
  <c r="O9" i="3" s="1"/>
  <c r="AR108" i="2"/>
  <c r="O10" i="3" s="1"/>
  <c r="AR122" i="2"/>
  <c r="O12" i="3" s="1"/>
  <c r="AL176" i="2"/>
  <c r="M20" i="3" s="1"/>
  <c r="E182" i="2"/>
  <c r="AX174" i="2"/>
  <c r="N174" i="2"/>
  <c r="N176" i="2" s="1"/>
  <c r="E20" i="3" s="1"/>
  <c r="BJ174" i="2"/>
  <c r="BS174" i="2"/>
  <c r="AL174" i="2"/>
  <c r="AI174" i="2"/>
  <c r="AI176" i="2" s="1"/>
  <c r="L20" i="3" s="1"/>
  <c r="AR174" i="2"/>
  <c r="AR176" i="2" s="1"/>
  <c r="O20" i="3" s="1"/>
  <c r="BG174" i="2"/>
  <c r="BP174" i="2"/>
  <c r="BY174" i="2"/>
  <c r="T174" i="2"/>
  <c r="T176" i="2" s="1"/>
  <c r="G20" i="3" s="1"/>
  <c r="BA174" i="2"/>
  <c r="BM174" i="2"/>
  <c r="AC174" i="2"/>
  <c r="AC176" i="2" s="1"/>
  <c r="J20" i="3" s="1"/>
  <c r="H174" i="2"/>
  <c r="H176" i="2" s="1"/>
  <c r="C20" i="3" s="1"/>
  <c r="AF174" i="2"/>
  <c r="AF176" i="2" s="1"/>
  <c r="K20" i="3" s="1"/>
  <c r="Z174" i="2"/>
  <c r="Z176" i="2" s="1"/>
  <c r="I20" i="3" s="1"/>
  <c r="AO174" i="2"/>
  <c r="AO176" i="2" s="1"/>
  <c r="N20" i="3" s="1"/>
  <c r="Q174" i="2"/>
  <c r="Q176" i="2" s="1"/>
  <c r="F20" i="3" s="1"/>
  <c r="BV174" i="2"/>
  <c r="AU174" i="2"/>
  <c r="W174" i="2"/>
  <c r="W176" i="2" s="1"/>
  <c r="H20" i="3" s="1"/>
  <c r="CB174" i="2"/>
  <c r="BD174" i="2"/>
  <c r="K174" i="2"/>
  <c r="K176" i="2" s="1"/>
  <c r="D20" i="3" s="1"/>
  <c r="J31" i="3"/>
  <c r="G31" i="3"/>
  <c r="H31" i="3"/>
  <c r="I31" i="3"/>
  <c r="F31" i="3"/>
  <c r="E31" i="3"/>
  <c r="D31" i="3"/>
  <c r="AV77" i="2"/>
  <c r="AU77" i="2"/>
  <c r="AU78" i="2" s="1"/>
  <c r="AU240" i="2" l="1"/>
  <c r="AU254" i="2"/>
  <c r="AU233" i="2"/>
  <c r="AU247" i="2"/>
  <c r="AU226" i="2"/>
  <c r="AU205" i="2"/>
  <c r="AU219" i="2"/>
  <c r="AU177" i="2"/>
  <c r="AU212" i="2"/>
  <c r="AU191" i="2"/>
  <c r="AU198" i="2"/>
  <c r="AU170" i="2"/>
  <c r="AU149" i="2"/>
  <c r="AU156" i="2"/>
  <c r="AU121" i="2"/>
  <c r="AU184" i="2"/>
  <c r="AU163" i="2"/>
  <c r="AU114" i="2"/>
  <c r="AU142" i="2"/>
  <c r="AU128" i="2"/>
  <c r="AU100" i="2"/>
  <c r="AU86" i="2"/>
  <c r="AU135" i="2"/>
  <c r="AU93" i="2"/>
  <c r="AU107" i="2"/>
  <c r="AT240" i="2"/>
  <c r="AT219" i="2"/>
  <c r="AT254" i="2"/>
  <c r="AT198" i="2"/>
  <c r="AT233" i="2"/>
  <c r="AT247" i="2"/>
  <c r="AT226" i="2"/>
  <c r="AT156" i="2"/>
  <c r="AT212" i="2"/>
  <c r="AT205" i="2"/>
  <c r="AT191" i="2"/>
  <c r="AT149" i="2"/>
  <c r="AT142" i="2"/>
  <c r="AT170" i="2"/>
  <c r="AT177" i="2"/>
  <c r="AT114" i="2"/>
  <c r="AT107" i="2"/>
  <c r="AT163" i="2"/>
  <c r="AT128" i="2"/>
  <c r="AT121" i="2"/>
  <c r="AT100" i="2"/>
  <c r="AT93" i="2"/>
  <c r="AT184" i="2"/>
  <c r="AT135" i="2"/>
  <c r="AT86" i="2"/>
  <c r="AU234" i="2"/>
  <c r="AU178" i="2"/>
  <c r="AU227" i="2"/>
  <c r="AU171" i="2"/>
  <c r="AU220" i="2"/>
  <c r="AU164" i="2"/>
  <c r="AU213" i="2"/>
  <c r="AU157" i="2"/>
  <c r="AU206" i="2"/>
  <c r="AU255" i="2"/>
  <c r="AU199" i="2"/>
  <c r="AU248" i="2"/>
  <c r="AU192" i="2"/>
  <c r="AU241" i="2"/>
  <c r="AU185" i="2"/>
  <c r="AU150" i="2"/>
  <c r="AU143" i="2"/>
  <c r="E183" i="2"/>
  <c r="AL180" i="2"/>
  <c r="AX180" i="2"/>
  <c r="K180" i="2"/>
  <c r="Z180" i="2"/>
  <c r="BP180" i="2"/>
  <c r="BA180" i="2"/>
  <c r="AI180" i="2"/>
  <c r="BD180" i="2"/>
  <c r="CB180" i="2"/>
  <c r="BG180" i="2"/>
  <c r="AF180" i="2"/>
  <c r="N180" i="2"/>
  <c r="BJ180" i="2"/>
  <c r="BM180" i="2"/>
  <c r="AR180" i="2"/>
  <c r="Q180" i="2"/>
  <c r="BV180" i="2"/>
  <c r="W180" i="2"/>
  <c r="H180" i="2"/>
  <c r="BY180" i="2"/>
  <c r="AU180" i="2"/>
  <c r="AC180" i="2"/>
  <c r="AO180" i="2"/>
  <c r="T180" i="2"/>
  <c r="BS180" i="2"/>
  <c r="AU127" i="2"/>
  <c r="AU112" i="2"/>
  <c r="AU119" i="2"/>
  <c r="AU120" i="2" s="1"/>
  <c r="AU98" i="2"/>
  <c r="AU99" i="2" s="1"/>
  <c r="AU91" i="2"/>
  <c r="AU92" i="2" s="1"/>
  <c r="AU105" i="2"/>
  <c r="AU106" i="2" s="1"/>
  <c r="AU126" i="2"/>
  <c r="AU140" i="2"/>
  <c r="AU154" i="2"/>
  <c r="AU182" i="2"/>
  <c r="AU155" i="2"/>
  <c r="AU147" i="2"/>
  <c r="AU175" i="2"/>
  <c r="AU148" i="2"/>
  <c r="P16" i="3"/>
  <c r="AU168" i="2"/>
  <c r="AU141" i="2"/>
  <c r="AU133" i="2"/>
  <c r="AU134" i="2" s="1"/>
  <c r="AU161" i="2"/>
  <c r="AU162" i="2" s="1"/>
  <c r="P18" i="3" s="1"/>
  <c r="AU196" i="2"/>
  <c r="AU189" i="2"/>
  <c r="AU176" i="2"/>
  <c r="P20" i="3" s="1"/>
  <c r="AU217" i="2"/>
  <c r="AU253" i="2"/>
  <c r="AU169" i="2"/>
  <c r="P19" i="3" s="1"/>
  <c r="AU245" i="2"/>
  <c r="AU84" i="2"/>
  <c r="AU85" i="2" s="1"/>
  <c r="AU203" i="2"/>
  <c r="AU238" i="2"/>
  <c r="AU210" i="2"/>
  <c r="AU231" i="2"/>
  <c r="AU224" i="2"/>
  <c r="AU252" i="2"/>
  <c r="AU113" i="2"/>
  <c r="P31" i="3"/>
  <c r="P17" i="3"/>
  <c r="P15" i="3"/>
  <c r="AV78" i="2"/>
  <c r="AW77" i="2"/>
  <c r="AV254" i="2" l="1"/>
  <c r="AV233" i="2"/>
  <c r="AV212" i="2"/>
  <c r="AV247" i="2"/>
  <c r="AV240" i="2"/>
  <c r="AV219" i="2"/>
  <c r="AV156" i="2"/>
  <c r="AV226" i="2"/>
  <c r="AV205" i="2"/>
  <c r="AV198" i="2"/>
  <c r="AV170" i="2"/>
  <c r="AV128" i="2"/>
  <c r="AV163" i="2"/>
  <c r="AV184" i="2"/>
  <c r="AV177" i="2"/>
  <c r="AV191" i="2"/>
  <c r="AV149" i="2"/>
  <c r="AV114" i="2"/>
  <c r="AV100" i="2"/>
  <c r="AV121" i="2"/>
  <c r="AV86" i="2"/>
  <c r="AV135" i="2"/>
  <c r="AV93" i="2"/>
  <c r="AV107" i="2"/>
  <c r="AV142" i="2"/>
  <c r="AW78" i="2"/>
  <c r="AU136" i="2"/>
  <c r="P14" i="3" s="1"/>
  <c r="AU129" i="2"/>
  <c r="P13" i="3" s="1"/>
  <c r="AU108" i="2"/>
  <c r="P10" i="3" s="1"/>
  <c r="AU122" i="2"/>
  <c r="P12" i="3" s="1"/>
  <c r="AU115" i="2"/>
  <c r="P11" i="3" s="1"/>
  <c r="AU87" i="2"/>
  <c r="P7" i="3" s="1"/>
  <c r="AU101" i="2"/>
  <c r="P9" i="3" s="1"/>
  <c r="AU94" i="2"/>
  <c r="P8" i="3" s="1"/>
  <c r="AF183" i="2"/>
  <c r="K21" i="3" s="1"/>
  <c r="E189" i="2"/>
  <c r="T181" i="2"/>
  <c r="T183" i="2" s="1"/>
  <c r="G21" i="3" s="1"/>
  <c r="Q181" i="2"/>
  <c r="Q183" i="2" s="1"/>
  <c r="F21" i="3" s="1"/>
  <c r="AC181" i="2"/>
  <c r="AC183" i="2" s="1"/>
  <c r="J21" i="3" s="1"/>
  <c r="CB181" i="2"/>
  <c r="BJ181" i="2"/>
  <c r="AR181" i="2"/>
  <c r="AR183" i="2" s="1"/>
  <c r="O21" i="3" s="1"/>
  <c r="BA181" i="2"/>
  <c r="AI181" i="2"/>
  <c r="AI183" i="2" s="1"/>
  <c r="L21" i="3" s="1"/>
  <c r="BD181" i="2"/>
  <c r="BP181" i="2"/>
  <c r="Z181" i="2"/>
  <c r="Z183" i="2" s="1"/>
  <c r="I21" i="3" s="1"/>
  <c r="BY181" i="2"/>
  <c r="K181" i="2"/>
  <c r="K183" i="2" s="1"/>
  <c r="D21" i="3" s="1"/>
  <c r="N181" i="2"/>
  <c r="N183" i="2" s="1"/>
  <c r="E21" i="3" s="1"/>
  <c r="AX181" i="2"/>
  <c r="AL181" i="2"/>
  <c r="AL183" i="2" s="1"/>
  <c r="M21" i="3" s="1"/>
  <c r="H181" i="2"/>
  <c r="H183" i="2" s="1"/>
  <c r="C21" i="3" s="1"/>
  <c r="AO181" i="2"/>
  <c r="AO183" i="2" s="1"/>
  <c r="N21" i="3" s="1"/>
  <c r="BV181" i="2"/>
  <c r="BM181" i="2"/>
  <c r="W181" i="2"/>
  <c r="W183" i="2" s="1"/>
  <c r="H21" i="3" s="1"/>
  <c r="BG181" i="2"/>
  <c r="BS181" i="2"/>
  <c r="AU181" i="2"/>
  <c r="AU183" i="2" s="1"/>
  <c r="P21" i="3" s="1"/>
  <c r="AF181" i="2"/>
  <c r="AY77" i="2"/>
  <c r="AX77" i="2"/>
  <c r="AX78" i="2" s="1"/>
  <c r="AW254" i="2" l="1"/>
  <c r="AW233" i="2"/>
  <c r="AW247" i="2"/>
  <c r="AW240" i="2"/>
  <c r="AW219" i="2"/>
  <c r="AW191" i="2"/>
  <c r="AW226" i="2"/>
  <c r="AW212" i="2"/>
  <c r="AW205" i="2"/>
  <c r="AW184" i="2"/>
  <c r="AW198" i="2"/>
  <c r="AW163" i="2"/>
  <c r="AW156" i="2"/>
  <c r="AW142" i="2"/>
  <c r="AW135" i="2"/>
  <c r="AW170" i="2"/>
  <c r="AW177" i="2"/>
  <c r="AW100" i="2"/>
  <c r="AW121" i="2"/>
  <c r="AW149" i="2"/>
  <c r="AW86" i="2"/>
  <c r="AW93" i="2"/>
  <c r="AW107" i="2"/>
  <c r="AW128" i="2"/>
  <c r="AW114" i="2"/>
  <c r="AX233" i="2"/>
  <c r="AX247" i="2"/>
  <c r="AX226" i="2"/>
  <c r="AX240" i="2"/>
  <c r="AX219" i="2"/>
  <c r="AX254" i="2"/>
  <c r="AX198" i="2"/>
  <c r="AX212" i="2"/>
  <c r="AX205" i="2"/>
  <c r="AX170" i="2"/>
  <c r="AX184" i="2"/>
  <c r="AX163" i="2"/>
  <c r="AX142" i="2"/>
  <c r="AX191" i="2"/>
  <c r="AX177" i="2"/>
  <c r="AX156" i="2"/>
  <c r="AX114" i="2"/>
  <c r="AX107" i="2"/>
  <c r="AX149" i="2"/>
  <c r="AX100" i="2"/>
  <c r="AX86" i="2"/>
  <c r="AX135" i="2"/>
  <c r="AX93" i="2"/>
  <c r="AX128" i="2"/>
  <c r="AX121" i="2"/>
  <c r="AX227" i="2"/>
  <c r="AX171" i="2"/>
  <c r="AX220" i="2"/>
  <c r="AX164" i="2"/>
  <c r="AX213" i="2"/>
  <c r="AX157" i="2"/>
  <c r="AX206" i="2"/>
  <c r="AX255" i="2"/>
  <c r="AX199" i="2"/>
  <c r="AX248" i="2"/>
  <c r="AX192" i="2"/>
  <c r="AX241" i="2"/>
  <c r="AX185" i="2"/>
  <c r="AX234" i="2"/>
  <c r="AX178" i="2"/>
  <c r="AX150" i="2"/>
  <c r="AX143" i="2"/>
  <c r="E190" i="2"/>
  <c r="AL187" i="2"/>
  <c r="AX187" i="2"/>
  <c r="CB187" i="2"/>
  <c r="BJ187" i="2"/>
  <c r="W187" i="2"/>
  <c r="BV187" i="2"/>
  <c r="AI187" i="2"/>
  <c r="AU187" i="2"/>
  <c r="T187" i="2"/>
  <c r="BS187" i="2"/>
  <c r="BD187" i="2"/>
  <c r="H187" i="2"/>
  <c r="AR187" i="2"/>
  <c r="Q187" i="2"/>
  <c r="BP187" i="2"/>
  <c r="AC187" i="2"/>
  <c r="AF187" i="2"/>
  <c r="AO187" i="2"/>
  <c r="BA187" i="2"/>
  <c r="BG187" i="2"/>
  <c r="K187" i="2"/>
  <c r="N187" i="2"/>
  <c r="BM187" i="2"/>
  <c r="Z187" i="2"/>
  <c r="BY187" i="2"/>
  <c r="AX91" i="2"/>
  <c r="AX92" i="2" s="1"/>
  <c r="AX105" i="2"/>
  <c r="AX126" i="2"/>
  <c r="AX106" i="2"/>
  <c r="AX112" i="2"/>
  <c r="AX119" i="2"/>
  <c r="AX120" i="2"/>
  <c r="AX140" i="2"/>
  <c r="AX141" i="2" s="1"/>
  <c r="Q15" i="3" s="1"/>
  <c r="AX98" i="2"/>
  <c r="AX99" i="2" s="1"/>
  <c r="AX162" i="2"/>
  <c r="Q18" i="3" s="1"/>
  <c r="AX154" i="2"/>
  <c r="AX155" i="2" s="1"/>
  <c r="Q17" i="3" s="1"/>
  <c r="AX147" i="2"/>
  <c r="AX148" i="2"/>
  <c r="AX169" i="2"/>
  <c r="Q19" i="3" s="1"/>
  <c r="AX175" i="2"/>
  <c r="AX176" i="2" s="1"/>
  <c r="Q20" i="3" s="1"/>
  <c r="AX203" i="2"/>
  <c r="AX161" i="2"/>
  <c r="AX182" i="2"/>
  <c r="AX196" i="2"/>
  <c r="AX133" i="2"/>
  <c r="AX134" i="2" s="1"/>
  <c r="AX189" i="2"/>
  <c r="AX217" i="2"/>
  <c r="AX127" i="2"/>
  <c r="AX168" i="2"/>
  <c r="AX210" i="2"/>
  <c r="AX224" i="2"/>
  <c r="AX252" i="2"/>
  <c r="AX253" i="2"/>
  <c r="AX183" i="2"/>
  <c r="Q21" i="3" s="1"/>
  <c r="AX245" i="2"/>
  <c r="AX238" i="2"/>
  <c r="AX231" i="2"/>
  <c r="AX84" i="2"/>
  <c r="AX85" i="2" s="1"/>
  <c r="AX113" i="2"/>
  <c r="Q16" i="3"/>
  <c r="Q31" i="3"/>
  <c r="AY78" i="2"/>
  <c r="AZ77" i="2"/>
  <c r="AY247" i="2" l="1"/>
  <c r="AY226" i="2"/>
  <c r="AY205" i="2"/>
  <c r="AY240" i="2"/>
  <c r="AY254" i="2"/>
  <c r="AY233" i="2"/>
  <c r="AY219" i="2"/>
  <c r="AY212" i="2"/>
  <c r="AY198" i="2"/>
  <c r="AY163" i="2"/>
  <c r="AY121" i="2"/>
  <c r="AY177" i="2"/>
  <c r="AY170" i="2"/>
  <c r="AY191" i="2"/>
  <c r="AY149" i="2"/>
  <c r="AY156" i="2"/>
  <c r="AY100" i="2"/>
  <c r="AY184" i="2"/>
  <c r="AY107" i="2"/>
  <c r="AY135" i="2"/>
  <c r="AY128" i="2"/>
  <c r="AY93" i="2"/>
  <c r="AY86" i="2"/>
  <c r="AY142" i="2"/>
  <c r="AY114" i="2"/>
  <c r="AZ78" i="2"/>
  <c r="AX129" i="2"/>
  <c r="Q13" i="3" s="1"/>
  <c r="AX136" i="2"/>
  <c r="Q14" i="3" s="1"/>
  <c r="AX115" i="2"/>
  <c r="Q11" i="3" s="1"/>
  <c r="AX94" i="2"/>
  <c r="Q8" i="3" s="1"/>
  <c r="AX122" i="2"/>
  <c r="Q12" i="3" s="1"/>
  <c r="AX101" i="2"/>
  <c r="Q9" i="3" s="1"/>
  <c r="AX108" i="2"/>
  <c r="Q10" i="3" s="1"/>
  <c r="AX87" i="2"/>
  <c r="AO190" i="2"/>
  <c r="N22" i="3" s="1"/>
  <c r="AC190" i="2"/>
  <c r="J22" i="3" s="1"/>
  <c r="AU190" i="2"/>
  <c r="P22" i="3" s="1"/>
  <c r="E196" i="2"/>
  <c r="N188" i="2"/>
  <c r="N190" i="2" s="1"/>
  <c r="E22" i="3" s="1"/>
  <c r="BM188" i="2"/>
  <c r="Z188" i="2"/>
  <c r="Z190" i="2" s="1"/>
  <c r="I22" i="3" s="1"/>
  <c r="BD188" i="2"/>
  <c r="AL188" i="2"/>
  <c r="AL190" i="2" s="1"/>
  <c r="M22" i="3" s="1"/>
  <c r="AX188" i="2"/>
  <c r="AX190" i="2" s="1"/>
  <c r="Q22" i="3" s="1"/>
  <c r="K188" i="2"/>
  <c r="K190" i="2" s="1"/>
  <c r="D22" i="3" s="1"/>
  <c r="BJ188" i="2"/>
  <c r="W188" i="2"/>
  <c r="W190" i="2" s="1"/>
  <c r="H22" i="3" s="1"/>
  <c r="BV188" i="2"/>
  <c r="H188" i="2"/>
  <c r="H190" i="2" s="1"/>
  <c r="C22" i="3" s="1"/>
  <c r="AI188" i="2"/>
  <c r="AI190" i="2" s="1"/>
  <c r="L22" i="3" s="1"/>
  <c r="AU188" i="2"/>
  <c r="BG188" i="2"/>
  <c r="T188" i="2"/>
  <c r="T190" i="2" s="1"/>
  <c r="G22" i="3" s="1"/>
  <c r="BS188" i="2"/>
  <c r="BY188" i="2"/>
  <c r="AC188" i="2"/>
  <c r="AR188" i="2"/>
  <c r="AR190" i="2" s="1"/>
  <c r="O22" i="3" s="1"/>
  <c r="BA188" i="2"/>
  <c r="Q188" i="2"/>
  <c r="Q190" i="2" s="1"/>
  <c r="F22" i="3" s="1"/>
  <c r="BP188" i="2"/>
  <c r="AF188" i="2"/>
  <c r="AF190" i="2" s="1"/>
  <c r="K22" i="3" s="1"/>
  <c r="AO188" i="2"/>
  <c r="CB188" i="2"/>
  <c r="Q7" i="3"/>
  <c r="BB77" i="2"/>
  <c r="BA77" i="2"/>
  <c r="BA78" i="2" s="1"/>
  <c r="BA240" i="2" l="1"/>
  <c r="BA219" i="2"/>
  <c r="BA254" i="2"/>
  <c r="BA233" i="2"/>
  <c r="BA247" i="2"/>
  <c r="BA212" i="2"/>
  <c r="BA205" i="2"/>
  <c r="BA226" i="2"/>
  <c r="BA163" i="2"/>
  <c r="BA177" i="2"/>
  <c r="BA156" i="2"/>
  <c r="BA135" i="2"/>
  <c r="BA198" i="2"/>
  <c r="BA107" i="2"/>
  <c r="BA184" i="2"/>
  <c r="BA191" i="2"/>
  <c r="BA142" i="2"/>
  <c r="BA121" i="2"/>
  <c r="BA93" i="2"/>
  <c r="BA114" i="2"/>
  <c r="BA170" i="2"/>
  <c r="BA128" i="2"/>
  <c r="BA86" i="2"/>
  <c r="BA149" i="2"/>
  <c r="BA100" i="2"/>
  <c r="AZ247" i="2"/>
  <c r="AZ226" i="2"/>
  <c r="AZ240" i="2"/>
  <c r="AZ254" i="2"/>
  <c r="AZ233" i="2"/>
  <c r="AZ212" i="2"/>
  <c r="AZ219" i="2"/>
  <c r="AZ205" i="2"/>
  <c r="AZ184" i="2"/>
  <c r="AZ177" i="2"/>
  <c r="AZ170" i="2"/>
  <c r="AZ135" i="2"/>
  <c r="AZ156" i="2"/>
  <c r="AZ198" i="2"/>
  <c r="AZ163" i="2"/>
  <c r="AZ128" i="2"/>
  <c r="AZ149" i="2"/>
  <c r="AZ100" i="2"/>
  <c r="AZ93" i="2"/>
  <c r="AZ191" i="2"/>
  <c r="AZ86" i="2"/>
  <c r="AZ107" i="2"/>
  <c r="AZ142" i="2"/>
  <c r="AZ114" i="2"/>
  <c r="AZ121" i="2"/>
  <c r="BA220" i="2"/>
  <c r="BA164" i="2"/>
  <c r="BA213" i="2"/>
  <c r="BA157" i="2"/>
  <c r="BA206" i="2"/>
  <c r="BA255" i="2"/>
  <c r="BA199" i="2"/>
  <c r="BA248" i="2"/>
  <c r="BA192" i="2"/>
  <c r="BA241" i="2"/>
  <c r="BA185" i="2"/>
  <c r="BA234" i="2"/>
  <c r="BA178" i="2"/>
  <c r="BA171" i="2"/>
  <c r="BA227" i="2"/>
  <c r="BA150" i="2"/>
  <c r="BA143" i="2"/>
  <c r="E197" i="2"/>
  <c r="N194" i="2"/>
  <c r="BM194" i="2"/>
  <c r="AX194" i="2"/>
  <c r="K194" i="2"/>
  <c r="AL194" i="2"/>
  <c r="H194" i="2"/>
  <c r="AI194" i="2"/>
  <c r="BJ194" i="2"/>
  <c r="W194" i="2"/>
  <c r="BY194" i="2"/>
  <c r="BA194" i="2"/>
  <c r="AF194" i="2"/>
  <c r="BG194" i="2"/>
  <c r="AU194" i="2"/>
  <c r="Z194" i="2"/>
  <c r="BD194" i="2"/>
  <c r="T194" i="2"/>
  <c r="BS194" i="2"/>
  <c r="CB194" i="2"/>
  <c r="AR194" i="2"/>
  <c r="BV194" i="2"/>
  <c r="Q194" i="2"/>
  <c r="BP194" i="2"/>
  <c r="AC194" i="2"/>
  <c r="AO194" i="2"/>
  <c r="BA91" i="2"/>
  <c r="BA92" i="2" s="1"/>
  <c r="BA105" i="2"/>
  <c r="BA106" i="2" s="1"/>
  <c r="BA126" i="2"/>
  <c r="BA112" i="2"/>
  <c r="BA113" i="2" s="1"/>
  <c r="BA119" i="2"/>
  <c r="BA120" i="2" s="1"/>
  <c r="BA98" i="2"/>
  <c r="BA99" i="2" s="1"/>
  <c r="BA133" i="2"/>
  <c r="BA134" i="2" s="1"/>
  <c r="BA127" i="2"/>
  <c r="BA161" i="2"/>
  <c r="BA162" i="2" s="1"/>
  <c r="R18" i="3" s="1"/>
  <c r="BA140" i="2"/>
  <c r="BA154" i="2"/>
  <c r="BA155" i="2"/>
  <c r="R17" i="3" s="1"/>
  <c r="BA147" i="2"/>
  <c r="BA175" i="2"/>
  <c r="BA148" i="2"/>
  <c r="BA168" i="2"/>
  <c r="BA169" i="2" s="1"/>
  <c r="R19" i="3" s="1"/>
  <c r="BA141" i="2"/>
  <c r="R15" i="3" s="1"/>
  <c r="BA203" i="2"/>
  <c r="BA182" i="2"/>
  <c r="BA183" i="2" s="1"/>
  <c r="R21" i="3" s="1"/>
  <c r="BA196" i="2"/>
  <c r="BA176" i="2"/>
  <c r="R20" i="3" s="1"/>
  <c r="BA189" i="2"/>
  <c r="BA190" i="2" s="1"/>
  <c r="R22" i="3" s="1"/>
  <c r="R16" i="3"/>
  <c r="BA252" i="2"/>
  <c r="BA217" i="2"/>
  <c r="BA224" i="2"/>
  <c r="BA253" i="2"/>
  <c r="BA245" i="2"/>
  <c r="BA84" i="2"/>
  <c r="BA85" i="2" s="1"/>
  <c r="BA238" i="2"/>
  <c r="BA210" i="2"/>
  <c r="BA231" i="2"/>
  <c r="R31" i="3"/>
  <c r="BB78" i="2"/>
  <c r="BC77" i="2"/>
  <c r="BB240" i="2" l="1"/>
  <c r="BB219" i="2"/>
  <c r="BB254" i="2"/>
  <c r="BB198" i="2"/>
  <c r="BB233" i="2"/>
  <c r="BB247" i="2"/>
  <c r="BB226" i="2"/>
  <c r="BB212" i="2"/>
  <c r="BB205" i="2"/>
  <c r="BB156" i="2"/>
  <c r="BB191" i="2"/>
  <c r="BB177" i="2"/>
  <c r="BB184" i="2"/>
  <c r="BB149" i="2"/>
  <c r="BB142" i="2"/>
  <c r="BB128" i="2"/>
  <c r="BB163" i="2"/>
  <c r="BB135" i="2"/>
  <c r="BB121" i="2"/>
  <c r="BB170" i="2"/>
  <c r="BB114" i="2"/>
  <c r="BB107" i="2"/>
  <c r="BB100" i="2"/>
  <c r="BB86" i="2"/>
  <c r="BB93" i="2"/>
  <c r="BC78" i="2"/>
  <c r="BA136" i="2"/>
  <c r="R14" i="3" s="1"/>
  <c r="BA129" i="2"/>
  <c r="R13" i="3" s="1"/>
  <c r="BA94" i="2"/>
  <c r="R8" i="3" s="1"/>
  <c r="BA101" i="2"/>
  <c r="R9" i="3" s="1"/>
  <c r="BA87" i="2"/>
  <c r="R7" i="3" s="1"/>
  <c r="BA108" i="2"/>
  <c r="R10" i="3" s="1"/>
  <c r="BA122" i="2"/>
  <c r="R12" i="3" s="1"/>
  <c r="BA115" i="2"/>
  <c r="R11" i="3" s="1"/>
  <c r="AL197" i="2"/>
  <c r="M23" i="3" s="1"/>
  <c r="K197" i="2"/>
  <c r="D23" i="3" s="1"/>
  <c r="T197" i="2"/>
  <c r="G23" i="3" s="1"/>
  <c r="W197" i="2"/>
  <c r="H23" i="3" s="1"/>
  <c r="AC197" i="2"/>
  <c r="J23" i="3" s="1"/>
  <c r="E203" i="2"/>
  <c r="BY195" i="2"/>
  <c r="AO195" i="2"/>
  <c r="AO197" i="2" s="1"/>
  <c r="N23" i="3" s="1"/>
  <c r="W195" i="2"/>
  <c r="N195" i="2"/>
  <c r="N197" i="2" s="1"/>
  <c r="E23" i="3" s="1"/>
  <c r="BM195" i="2"/>
  <c r="Z195" i="2"/>
  <c r="Z197" i="2" s="1"/>
  <c r="I23" i="3" s="1"/>
  <c r="BS195" i="2"/>
  <c r="AL195" i="2"/>
  <c r="K195" i="2"/>
  <c r="BJ195" i="2"/>
  <c r="BV195" i="2"/>
  <c r="H195" i="2"/>
  <c r="H197" i="2" s="1"/>
  <c r="C23" i="3" s="1"/>
  <c r="AI195" i="2"/>
  <c r="AI197" i="2" s="1"/>
  <c r="L23" i="3" s="1"/>
  <c r="AU195" i="2"/>
  <c r="AU197" i="2" s="1"/>
  <c r="P23" i="3" s="1"/>
  <c r="AF195" i="2"/>
  <c r="AF197" i="2" s="1"/>
  <c r="K23" i="3" s="1"/>
  <c r="BG195" i="2"/>
  <c r="T195" i="2"/>
  <c r="AC195" i="2"/>
  <c r="BD195" i="2"/>
  <c r="AR195" i="2"/>
  <c r="AR197" i="2" s="1"/>
  <c r="O23" i="3" s="1"/>
  <c r="Q195" i="2"/>
  <c r="Q197" i="2" s="1"/>
  <c r="F23" i="3" s="1"/>
  <c r="CB195" i="2"/>
  <c r="BP195" i="2"/>
  <c r="AX195" i="2"/>
  <c r="AX197" i="2" s="1"/>
  <c r="Q23" i="3" s="1"/>
  <c r="BA195" i="2"/>
  <c r="BA197" i="2" s="1"/>
  <c r="R23" i="3" s="1"/>
  <c r="BE77" i="2"/>
  <c r="BD77" i="2"/>
  <c r="BD78" i="2" s="1"/>
  <c r="BD254" i="2" l="1"/>
  <c r="BD233" i="2"/>
  <c r="BD212" i="2"/>
  <c r="BD247" i="2"/>
  <c r="BD226" i="2"/>
  <c r="BD240" i="2"/>
  <c r="BD156" i="2"/>
  <c r="BD170" i="2"/>
  <c r="BD219" i="2"/>
  <c r="BD205" i="2"/>
  <c r="BD128" i="2"/>
  <c r="BD191" i="2"/>
  <c r="BD198" i="2"/>
  <c r="BD163" i="2"/>
  <c r="BD177" i="2"/>
  <c r="BD184" i="2"/>
  <c r="BD135" i="2"/>
  <c r="BD121" i="2"/>
  <c r="BD114" i="2"/>
  <c r="BD149" i="2"/>
  <c r="BD100" i="2"/>
  <c r="BD107" i="2"/>
  <c r="BD86" i="2"/>
  <c r="BD142" i="2"/>
  <c r="BD93" i="2"/>
  <c r="BC240" i="2"/>
  <c r="BC254" i="2"/>
  <c r="BC233" i="2"/>
  <c r="BC247" i="2"/>
  <c r="BC226" i="2"/>
  <c r="BC205" i="2"/>
  <c r="BC177" i="2"/>
  <c r="BC191" i="2"/>
  <c r="BC170" i="2"/>
  <c r="BC212" i="2"/>
  <c r="BC184" i="2"/>
  <c r="BC149" i="2"/>
  <c r="BC219" i="2"/>
  <c r="BC198" i="2"/>
  <c r="BC156" i="2"/>
  <c r="BC163" i="2"/>
  <c r="BC142" i="2"/>
  <c r="BC114" i="2"/>
  <c r="BC135" i="2"/>
  <c r="BC107" i="2"/>
  <c r="BC86" i="2"/>
  <c r="BC128" i="2"/>
  <c r="BC121" i="2"/>
  <c r="BC100" i="2"/>
  <c r="BC93" i="2"/>
  <c r="BD213" i="2"/>
  <c r="BD157" i="2"/>
  <c r="BD206" i="2"/>
  <c r="BD255" i="2"/>
  <c r="BD199" i="2"/>
  <c r="BD248" i="2"/>
  <c r="BD192" i="2"/>
  <c r="BD241" i="2"/>
  <c r="BD185" i="2"/>
  <c r="BD234" i="2"/>
  <c r="BD178" i="2"/>
  <c r="BD227" i="2"/>
  <c r="BD171" i="2"/>
  <c r="BD220" i="2"/>
  <c r="BD164" i="2"/>
  <c r="BD150" i="2"/>
  <c r="BD143" i="2"/>
  <c r="E204" i="2"/>
  <c r="AF201" i="2"/>
  <c r="BG201" i="2"/>
  <c r="BP201" i="2"/>
  <c r="AC201" i="2"/>
  <c r="BD201" i="2"/>
  <c r="AR201" i="2"/>
  <c r="W201" i="2"/>
  <c r="BJ201" i="2"/>
  <c r="BA201" i="2"/>
  <c r="CB201" i="2"/>
  <c r="BS201" i="2"/>
  <c r="T201" i="2"/>
  <c r="Z201" i="2"/>
  <c r="BY201" i="2"/>
  <c r="Q201" i="2"/>
  <c r="AX201" i="2"/>
  <c r="AO201" i="2"/>
  <c r="BV201" i="2"/>
  <c r="N201" i="2"/>
  <c r="BM201" i="2"/>
  <c r="AU201" i="2"/>
  <c r="AI201" i="2"/>
  <c r="K201" i="2"/>
  <c r="AL201" i="2"/>
  <c r="H201" i="2"/>
  <c r="BD133" i="2"/>
  <c r="BD134" i="2" s="1"/>
  <c r="BD91" i="2"/>
  <c r="BD105" i="2"/>
  <c r="BD106" i="2"/>
  <c r="BD112" i="2"/>
  <c r="BD113" i="2" s="1"/>
  <c r="BD119" i="2"/>
  <c r="BD120" i="2" s="1"/>
  <c r="BD92" i="2"/>
  <c r="BD98" i="2"/>
  <c r="BD99" i="2" s="1"/>
  <c r="BD169" i="2"/>
  <c r="S19" i="3" s="1"/>
  <c r="BD161" i="2"/>
  <c r="BD140" i="2"/>
  <c r="BD141" i="2" s="1"/>
  <c r="S15" i="3" s="1"/>
  <c r="BD162" i="2"/>
  <c r="S18" i="3" s="1"/>
  <c r="BD154" i="2"/>
  <c r="BD126" i="2"/>
  <c r="BD127" i="2" s="1"/>
  <c r="BD155" i="2"/>
  <c r="S17" i="3" s="1"/>
  <c r="BD147" i="2"/>
  <c r="BD148" i="2" s="1"/>
  <c r="S16" i="3" s="1"/>
  <c r="BD210" i="2"/>
  <c r="BD175" i="2"/>
  <c r="BD176" i="2" s="1"/>
  <c r="S20" i="3" s="1"/>
  <c r="BD203" i="2"/>
  <c r="BD182" i="2"/>
  <c r="BD183" i="2" s="1"/>
  <c r="S21" i="3" s="1"/>
  <c r="BD196" i="2"/>
  <c r="BD197" i="2"/>
  <c r="S23" i="3" s="1"/>
  <c r="BD189" i="2"/>
  <c r="BD190" i="2" s="1"/>
  <c r="S22" i="3" s="1"/>
  <c r="BD217" i="2"/>
  <c r="BD168" i="2"/>
  <c r="BD231" i="2"/>
  <c r="BD224" i="2"/>
  <c r="BD252" i="2"/>
  <c r="BD253" i="2"/>
  <c r="BD245" i="2"/>
  <c r="BD238" i="2"/>
  <c r="BD84" i="2"/>
  <c r="BD85" i="2" s="1"/>
  <c r="S31" i="3"/>
  <c r="BE78" i="2"/>
  <c r="BF77" i="2"/>
  <c r="BE254" i="2" l="1"/>
  <c r="BE233" i="2"/>
  <c r="BE247" i="2"/>
  <c r="BE240" i="2"/>
  <c r="BE219" i="2"/>
  <c r="BE226" i="2"/>
  <c r="BE191" i="2"/>
  <c r="BE212" i="2"/>
  <c r="BE205" i="2"/>
  <c r="BE198" i="2"/>
  <c r="BE184" i="2"/>
  <c r="BE142" i="2"/>
  <c r="BE135" i="2"/>
  <c r="BE177" i="2"/>
  <c r="BE156" i="2"/>
  <c r="BE163" i="2"/>
  <c r="BE170" i="2"/>
  <c r="BE149" i="2"/>
  <c r="BE100" i="2"/>
  <c r="BE107" i="2"/>
  <c r="BE114" i="2"/>
  <c r="BE86" i="2"/>
  <c r="BE93" i="2"/>
  <c r="BE128" i="2"/>
  <c r="BE121" i="2"/>
  <c r="BF78" i="2"/>
  <c r="BD129" i="2"/>
  <c r="S13" i="3" s="1"/>
  <c r="BD136" i="2"/>
  <c r="S14" i="3" s="1"/>
  <c r="BD122" i="2"/>
  <c r="S12" i="3" s="1"/>
  <c r="BD108" i="2"/>
  <c r="S10" i="3" s="1"/>
  <c r="BD115" i="2"/>
  <c r="S11" i="3" s="1"/>
  <c r="BD87" i="2"/>
  <c r="S7" i="3" s="1"/>
  <c r="BD94" i="2"/>
  <c r="S8" i="3" s="1"/>
  <c r="BD101" i="2"/>
  <c r="S9" i="3" s="1"/>
  <c r="AC204" i="2"/>
  <c r="J24" i="3" s="1"/>
  <c r="N204" i="2"/>
  <c r="E24" i="3" s="1"/>
  <c r="BA204" i="2"/>
  <c r="R24" i="3" s="1"/>
  <c r="AL204" i="2"/>
  <c r="M24" i="3" s="1"/>
  <c r="E210" i="2"/>
  <c r="BS202" i="2"/>
  <c r="K202" i="2"/>
  <c r="K204" i="2" s="1"/>
  <c r="D24" i="3" s="1"/>
  <c r="BJ202" i="2"/>
  <c r="H202" i="2"/>
  <c r="H204" i="2" s="1"/>
  <c r="C24" i="3" s="1"/>
  <c r="AI202" i="2"/>
  <c r="AI204" i="2" s="1"/>
  <c r="L24" i="3" s="1"/>
  <c r="AF202" i="2"/>
  <c r="AF204" i="2" s="1"/>
  <c r="K24" i="3" s="1"/>
  <c r="BG202" i="2"/>
  <c r="BM202" i="2"/>
  <c r="AU202" i="2"/>
  <c r="AU204" i="2" s="1"/>
  <c r="P24" i="3" s="1"/>
  <c r="AC202" i="2"/>
  <c r="BD202" i="2"/>
  <c r="BD204" i="2" s="1"/>
  <c r="S24" i="3" s="1"/>
  <c r="AO202" i="2"/>
  <c r="AO204" i="2" s="1"/>
  <c r="N24" i="3" s="1"/>
  <c r="Q202" i="2"/>
  <c r="Q204" i="2" s="1"/>
  <c r="F24" i="3" s="1"/>
  <c r="Z202" i="2"/>
  <c r="Z204" i="2" s="1"/>
  <c r="I24" i="3" s="1"/>
  <c r="BA202" i="2"/>
  <c r="CB202" i="2"/>
  <c r="AR202" i="2"/>
  <c r="AR204" i="2" s="1"/>
  <c r="O24" i="3" s="1"/>
  <c r="T202" i="2"/>
  <c r="T204" i="2" s="1"/>
  <c r="G24" i="3" s="1"/>
  <c r="AL202" i="2"/>
  <c r="AX202" i="2"/>
  <c r="AX204" i="2" s="1"/>
  <c r="Q24" i="3" s="1"/>
  <c r="BY202" i="2"/>
  <c r="W202" i="2"/>
  <c r="W204" i="2" s="1"/>
  <c r="H24" i="3" s="1"/>
  <c r="BV202" i="2"/>
  <c r="N202" i="2"/>
  <c r="BP202" i="2"/>
  <c r="BH77" i="2"/>
  <c r="BG77" i="2"/>
  <c r="BG78" i="2" s="1"/>
  <c r="BG247" i="2" l="1"/>
  <c r="BG226" i="2"/>
  <c r="BG205" i="2"/>
  <c r="BG240" i="2"/>
  <c r="BG254" i="2"/>
  <c r="BG233" i="2"/>
  <c r="BG212" i="2"/>
  <c r="BG219" i="2"/>
  <c r="BG198" i="2"/>
  <c r="BG163" i="2"/>
  <c r="BG121" i="2"/>
  <c r="BG156" i="2"/>
  <c r="BG177" i="2"/>
  <c r="BG170" i="2"/>
  <c r="BG149" i="2"/>
  <c r="BG184" i="2"/>
  <c r="BG142" i="2"/>
  <c r="BG100" i="2"/>
  <c r="BG191" i="2"/>
  <c r="BG107" i="2"/>
  <c r="BG135" i="2"/>
  <c r="BG128" i="2"/>
  <c r="BG114" i="2"/>
  <c r="BG86" i="2"/>
  <c r="BG93" i="2"/>
  <c r="BF233" i="2"/>
  <c r="BF247" i="2"/>
  <c r="BF226" i="2"/>
  <c r="BF240" i="2"/>
  <c r="BF219" i="2"/>
  <c r="BF254" i="2"/>
  <c r="BF198" i="2"/>
  <c r="BF170" i="2"/>
  <c r="BF212" i="2"/>
  <c r="BF205" i="2"/>
  <c r="BF184" i="2"/>
  <c r="BF163" i="2"/>
  <c r="BF191" i="2"/>
  <c r="BF142" i="2"/>
  <c r="BF114" i="2"/>
  <c r="BF107" i="2"/>
  <c r="BF177" i="2"/>
  <c r="BF135" i="2"/>
  <c r="BF128" i="2"/>
  <c r="BF86" i="2"/>
  <c r="BF121" i="2"/>
  <c r="BF93" i="2"/>
  <c r="BF100" i="2"/>
  <c r="BF156" i="2"/>
  <c r="BF149" i="2"/>
  <c r="BG206" i="2"/>
  <c r="BG255" i="2"/>
  <c r="BG199" i="2"/>
  <c r="BG248" i="2"/>
  <c r="BG192" i="2"/>
  <c r="BG241" i="2"/>
  <c r="BG185" i="2"/>
  <c r="BG234" i="2"/>
  <c r="BG178" i="2"/>
  <c r="BG227" i="2"/>
  <c r="BG171" i="2"/>
  <c r="BG220" i="2"/>
  <c r="BG164" i="2"/>
  <c r="BG213" i="2"/>
  <c r="BG157" i="2"/>
  <c r="BG87" i="2"/>
  <c r="BG143" i="2"/>
  <c r="BG122" i="2"/>
  <c r="BG108" i="2"/>
  <c r="BG129" i="2"/>
  <c r="BG150" i="2"/>
  <c r="BG136" i="2"/>
  <c r="BG101" i="2"/>
  <c r="BG94" i="2"/>
  <c r="BG115" i="2"/>
  <c r="E211" i="2"/>
  <c r="BA208" i="2"/>
  <c r="CB208" i="2"/>
  <c r="AC208" i="2"/>
  <c r="Z208" i="2"/>
  <c r="BY208" i="2"/>
  <c r="AL208" i="2"/>
  <c r="AX208" i="2"/>
  <c r="W208" i="2"/>
  <c r="BV208" i="2"/>
  <c r="BJ208" i="2"/>
  <c r="AU208" i="2"/>
  <c r="K208" i="2"/>
  <c r="BM208" i="2"/>
  <c r="T208" i="2"/>
  <c r="BS208" i="2"/>
  <c r="H208" i="2"/>
  <c r="AI208" i="2"/>
  <c r="Q208" i="2"/>
  <c r="AO208" i="2"/>
  <c r="BD208" i="2"/>
  <c r="AR208" i="2"/>
  <c r="AF208" i="2"/>
  <c r="BG208" i="2"/>
  <c r="N208" i="2"/>
  <c r="BP208" i="2"/>
  <c r="BG98" i="2"/>
  <c r="BG91" i="2"/>
  <c r="BG92" i="2" s="1"/>
  <c r="BG99" i="2"/>
  <c r="T9" i="3" s="1"/>
  <c r="BG105" i="2"/>
  <c r="BG106" i="2" s="1"/>
  <c r="BG126" i="2"/>
  <c r="BG127" i="2"/>
  <c r="BG112" i="2"/>
  <c r="BG113" i="2" s="1"/>
  <c r="T11" i="3" s="1"/>
  <c r="BG119" i="2"/>
  <c r="BG120" i="2" s="1"/>
  <c r="T12" i="3" s="1"/>
  <c r="BG133" i="2"/>
  <c r="BG134" i="2" s="1"/>
  <c r="T14" i="3" s="1"/>
  <c r="BG168" i="2"/>
  <c r="BG161" i="2"/>
  <c r="BG162" i="2" s="1"/>
  <c r="T18" i="3" s="1"/>
  <c r="BG140" i="2"/>
  <c r="BG141" i="2" s="1"/>
  <c r="T15" i="3" s="1"/>
  <c r="T19" i="3"/>
  <c r="BG154" i="2"/>
  <c r="BG155" i="2" s="1"/>
  <c r="T17" i="3" s="1"/>
  <c r="BG182" i="2"/>
  <c r="BG147" i="2"/>
  <c r="BG175" i="2"/>
  <c r="BG176" i="2" s="1"/>
  <c r="T20" i="3" s="1"/>
  <c r="BG148" i="2"/>
  <c r="T16" i="3" s="1"/>
  <c r="BG169" i="2"/>
  <c r="BG183" i="2"/>
  <c r="T21" i="3" s="1"/>
  <c r="BG203" i="2"/>
  <c r="BG204" i="2" s="1"/>
  <c r="T24" i="3" s="1"/>
  <c r="BG196" i="2"/>
  <c r="BG197" i="2" s="1"/>
  <c r="T23" i="3" s="1"/>
  <c r="BG231" i="2"/>
  <c r="BG217" i="2"/>
  <c r="BG224" i="2"/>
  <c r="BG252" i="2"/>
  <c r="BG253" i="2"/>
  <c r="BG245" i="2"/>
  <c r="BG189" i="2"/>
  <c r="BG190" i="2" s="1"/>
  <c r="T22" i="3" s="1"/>
  <c r="BG84" i="2"/>
  <c r="BG85" i="2" s="1"/>
  <c r="BG210" i="2"/>
  <c r="BG238" i="2"/>
  <c r="T31" i="3"/>
  <c r="T13" i="3"/>
  <c r="BH78" i="2"/>
  <c r="BI77" i="2"/>
  <c r="BH247" i="2" l="1"/>
  <c r="BH226" i="2"/>
  <c r="BH240" i="2"/>
  <c r="BH254" i="2"/>
  <c r="BH233" i="2"/>
  <c r="BH212" i="2"/>
  <c r="BH184" i="2"/>
  <c r="BH219" i="2"/>
  <c r="BH205" i="2"/>
  <c r="BH177" i="2"/>
  <c r="BH156" i="2"/>
  <c r="BH198" i="2"/>
  <c r="BH135" i="2"/>
  <c r="BH163" i="2"/>
  <c r="BH149" i="2"/>
  <c r="BH191" i="2"/>
  <c r="BH170" i="2"/>
  <c r="BH128" i="2"/>
  <c r="BH114" i="2"/>
  <c r="BH93" i="2"/>
  <c r="BH121" i="2"/>
  <c r="BH142" i="2"/>
  <c r="BH100" i="2"/>
  <c r="BH86" i="2"/>
  <c r="BH107" i="2"/>
  <c r="BI78" i="2"/>
  <c r="T7" i="3"/>
  <c r="T8" i="3"/>
  <c r="T10" i="3"/>
  <c r="AL211" i="2"/>
  <c r="M25" i="3" s="1"/>
  <c r="BD211" i="2"/>
  <c r="S25" i="3" s="1"/>
  <c r="AI211" i="2"/>
  <c r="L25" i="3" s="1"/>
  <c r="E217" i="2"/>
  <c r="Q209" i="2"/>
  <c r="Q211" i="2" s="1"/>
  <c r="F25" i="3" s="1"/>
  <c r="BP209" i="2"/>
  <c r="AF209" i="2"/>
  <c r="AF211" i="2" s="1"/>
  <c r="K25" i="3" s="1"/>
  <c r="AL209" i="2"/>
  <c r="AO209" i="2"/>
  <c r="AO211" i="2" s="1"/>
  <c r="N25" i="3" s="1"/>
  <c r="AC209" i="2"/>
  <c r="AC211" i="2" s="1"/>
  <c r="J25" i="3" s="1"/>
  <c r="BD209" i="2"/>
  <c r="H209" i="2"/>
  <c r="H211" i="2" s="1"/>
  <c r="C25" i="3" s="1"/>
  <c r="BM209" i="2"/>
  <c r="Z209" i="2"/>
  <c r="Z211" i="2" s="1"/>
  <c r="I25" i="3" s="1"/>
  <c r="BA209" i="2"/>
  <c r="BA211" i="2" s="1"/>
  <c r="R25" i="3" s="1"/>
  <c r="CB209" i="2"/>
  <c r="BG209" i="2"/>
  <c r="BG211" i="2" s="1"/>
  <c r="T25" i="3" s="1"/>
  <c r="AI209" i="2"/>
  <c r="AX209" i="2"/>
  <c r="AX211" i="2" s="1"/>
  <c r="Q25" i="3" s="1"/>
  <c r="BY209" i="2"/>
  <c r="K209" i="2"/>
  <c r="K211" i="2" s="1"/>
  <c r="D25" i="3" s="1"/>
  <c r="AR209" i="2"/>
  <c r="AR211" i="2" s="1"/>
  <c r="O25" i="3" s="1"/>
  <c r="W209" i="2"/>
  <c r="W211" i="2" s="1"/>
  <c r="H25" i="3" s="1"/>
  <c r="BV209" i="2"/>
  <c r="N209" i="2"/>
  <c r="N211" i="2" s="1"/>
  <c r="E25" i="3" s="1"/>
  <c r="AU209" i="2"/>
  <c r="AU211" i="2" s="1"/>
  <c r="P25" i="3" s="1"/>
  <c r="T209" i="2"/>
  <c r="T211" i="2" s="1"/>
  <c r="G25" i="3" s="1"/>
  <c r="BS209" i="2"/>
  <c r="BJ209" i="2"/>
  <c r="BK77" i="2"/>
  <c r="BJ77" i="2"/>
  <c r="BJ78" i="2" s="1"/>
  <c r="BJ240" i="2" l="1"/>
  <c r="BJ219" i="2"/>
  <c r="BJ254" i="2"/>
  <c r="BJ198" i="2"/>
  <c r="BJ233" i="2"/>
  <c r="BJ247" i="2"/>
  <c r="BJ226" i="2"/>
  <c r="BJ212" i="2"/>
  <c r="BJ205" i="2"/>
  <c r="BJ156" i="2"/>
  <c r="BJ191" i="2"/>
  <c r="BJ170" i="2"/>
  <c r="BJ163" i="2"/>
  <c r="BJ149" i="2"/>
  <c r="BJ184" i="2"/>
  <c r="BJ142" i="2"/>
  <c r="BJ177" i="2"/>
  <c r="BJ121" i="2"/>
  <c r="BJ128" i="2"/>
  <c r="BJ100" i="2"/>
  <c r="BJ93" i="2"/>
  <c r="BJ114" i="2"/>
  <c r="BJ107" i="2"/>
  <c r="BJ86" i="2"/>
  <c r="BJ135" i="2"/>
  <c r="BI240" i="2"/>
  <c r="BI219" i="2"/>
  <c r="BI254" i="2"/>
  <c r="BI233" i="2"/>
  <c r="BI247" i="2"/>
  <c r="BI226" i="2"/>
  <c r="BI212" i="2"/>
  <c r="BI205" i="2"/>
  <c r="BI198" i="2"/>
  <c r="BI163" i="2"/>
  <c r="BI177" i="2"/>
  <c r="BI156" i="2"/>
  <c r="BI135" i="2"/>
  <c r="BI184" i="2"/>
  <c r="BI191" i="2"/>
  <c r="BI170" i="2"/>
  <c r="BI107" i="2"/>
  <c r="BI128" i="2"/>
  <c r="BI93" i="2"/>
  <c r="BI121" i="2"/>
  <c r="BI142" i="2"/>
  <c r="BI100" i="2"/>
  <c r="BI149" i="2"/>
  <c r="BI114" i="2"/>
  <c r="BI86" i="2"/>
  <c r="BJ255" i="2"/>
  <c r="BJ199" i="2"/>
  <c r="BJ248" i="2"/>
  <c r="BJ192" i="2"/>
  <c r="BJ241" i="2"/>
  <c r="BJ185" i="2"/>
  <c r="BJ234" i="2"/>
  <c r="BJ178" i="2"/>
  <c r="BJ227" i="2"/>
  <c r="BJ171" i="2"/>
  <c r="BJ220" i="2"/>
  <c r="BJ164" i="2"/>
  <c r="BJ213" i="2"/>
  <c r="BJ157" i="2"/>
  <c r="BJ206" i="2"/>
  <c r="BJ87" i="2"/>
  <c r="BJ94" i="2"/>
  <c r="BJ108" i="2"/>
  <c r="BJ136" i="2"/>
  <c r="BJ101" i="2"/>
  <c r="BJ150" i="2"/>
  <c r="BJ122" i="2"/>
  <c r="BJ115" i="2"/>
  <c r="BJ129" i="2"/>
  <c r="BJ143" i="2"/>
  <c r="E218" i="2"/>
  <c r="N215" i="2"/>
  <c r="BM215" i="2"/>
  <c r="Z215" i="2"/>
  <c r="BY215" i="2"/>
  <c r="BG215" i="2"/>
  <c r="AL215" i="2"/>
  <c r="AX215" i="2"/>
  <c r="K215" i="2"/>
  <c r="BJ215" i="2"/>
  <c r="W215" i="2"/>
  <c r="BV215" i="2"/>
  <c r="AU215" i="2"/>
  <c r="BD215" i="2"/>
  <c r="AR215" i="2"/>
  <c r="Q215" i="2"/>
  <c r="BP215" i="2"/>
  <c r="AC215" i="2"/>
  <c r="AI215" i="2"/>
  <c r="H215" i="2"/>
  <c r="BA215" i="2"/>
  <c r="AF215" i="2"/>
  <c r="AO215" i="2"/>
  <c r="T215" i="2"/>
  <c r="CB215" i="2"/>
  <c r="BS215" i="2"/>
  <c r="BJ140" i="2"/>
  <c r="BJ98" i="2"/>
  <c r="BJ99" i="2" s="1"/>
  <c r="U9" i="3" s="1"/>
  <c r="BJ91" i="2"/>
  <c r="BJ105" i="2"/>
  <c r="BJ126" i="2"/>
  <c r="BJ106" i="2"/>
  <c r="BJ112" i="2"/>
  <c r="BJ113" i="2" s="1"/>
  <c r="U11" i="3" s="1"/>
  <c r="BJ119" i="2"/>
  <c r="BJ92" i="2"/>
  <c r="U8" i="3" s="1"/>
  <c r="BJ120" i="2"/>
  <c r="U12" i="3" s="1"/>
  <c r="U13" i="3"/>
  <c r="BJ127" i="2"/>
  <c r="BJ133" i="2"/>
  <c r="BJ134" i="2"/>
  <c r="U14" i="3" s="1"/>
  <c r="BJ141" i="2"/>
  <c r="U15" i="3" s="1"/>
  <c r="BJ161" i="2"/>
  <c r="BJ162" i="2"/>
  <c r="BJ154" i="2"/>
  <c r="BJ155" i="2"/>
  <c r="U17" i="3" s="1"/>
  <c r="BJ168" i="2"/>
  <c r="BJ169" i="2" s="1"/>
  <c r="U19" i="3" s="1"/>
  <c r="BJ189" i="2"/>
  <c r="BJ190" i="2" s="1"/>
  <c r="U22" i="3" s="1"/>
  <c r="BJ217" i="2"/>
  <c r="BJ175" i="2"/>
  <c r="BJ176" i="2" s="1"/>
  <c r="U20" i="3" s="1"/>
  <c r="BJ210" i="2"/>
  <c r="BJ203" i="2"/>
  <c r="BJ204" i="2" s="1"/>
  <c r="U24" i="3" s="1"/>
  <c r="BJ147" i="2"/>
  <c r="BJ148" i="2" s="1"/>
  <c r="U16" i="3" s="1"/>
  <c r="BJ182" i="2"/>
  <c r="BJ183" i="2" s="1"/>
  <c r="U21" i="3" s="1"/>
  <c r="BJ196" i="2"/>
  <c r="BJ197" i="2"/>
  <c r="U23" i="3" s="1"/>
  <c r="BJ238" i="2"/>
  <c r="BJ231" i="2"/>
  <c r="BJ211" i="2"/>
  <c r="U25" i="3" s="1"/>
  <c r="BJ224" i="2"/>
  <c r="BJ252" i="2"/>
  <c r="BJ253" i="2"/>
  <c r="BJ245" i="2"/>
  <c r="BJ84" i="2"/>
  <c r="BJ85" i="2" s="1"/>
  <c r="U18" i="3"/>
  <c r="U31" i="3"/>
  <c r="BK78" i="2"/>
  <c r="BL77" i="2"/>
  <c r="BK240" i="2" l="1"/>
  <c r="BK254" i="2"/>
  <c r="BK233" i="2"/>
  <c r="BK247" i="2"/>
  <c r="BK226" i="2"/>
  <c r="BK205" i="2"/>
  <c r="BK212" i="2"/>
  <c r="BK219" i="2"/>
  <c r="BK177" i="2"/>
  <c r="BK191" i="2"/>
  <c r="BK170" i="2"/>
  <c r="BK198" i="2"/>
  <c r="BK163" i="2"/>
  <c r="BK149" i="2"/>
  <c r="BK184" i="2"/>
  <c r="BK128" i="2"/>
  <c r="BK121" i="2"/>
  <c r="BK156" i="2"/>
  <c r="BK114" i="2"/>
  <c r="BK100" i="2"/>
  <c r="BK142" i="2"/>
  <c r="BK86" i="2"/>
  <c r="BK107" i="2"/>
  <c r="BK135" i="2"/>
  <c r="BK93" i="2"/>
  <c r="BL78" i="2"/>
  <c r="U10" i="3"/>
  <c r="U7" i="3"/>
  <c r="BA218" i="2"/>
  <c r="R26" i="3" s="1"/>
  <c r="AU218" i="2"/>
  <c r="P26" i="3" s="1"/>
  <c r="AC218" i="2"/>
  <c r="J26" i="3" s="1"/>
  <c r="N218" i="2"/>
  <c r="E26" i="3" s="1"/>
  <c r="E224" i="2"/>
  <c r="AO216" i="2"/>
  <c r="AO218" i="2" s="1"/>
  <c r="N26" i="3" s="1"/>
  <c r="H216" i="2"/>
  <c r="H218" i="2" s="1"/>
  <c r="C26" i="3" s="1"/>
  <c r="N216" i="2"/>
  <c r="BM216" i="2"/>
  <c r="Z216" i="2"/>
  <c r="Z218" i="2" s="1"/>
  <c r="I26" i="3" s="1"/>
  <c r="AC216" i="2"/>
  <c r="AL216" i="2"/>
  <c r="AL218" i="2" s="1"/>
  <c r="M26" i="3" s="1"/>
  <c r="AX216" i="2"/>
  <c r="AX218" i="2" s="1"/>
  <c r="Q26" i="3" s="1"/>
  <c r="AF216" i="2"/>
  <c r="AF218" i="2" s="1"/>
  <c r="K26" i="3" s="1"/>
  <c r="K216" i="2"/>
  <c r="K218" i="2" s="1"/>
  <c r="D26" i="3" s="1"/>
  <c r="BJ216" i="2"/>
  <c r="BJ218" i="2" s="1"/>
  <c r="U26" i="3" s="1"/>
  <c r="W216" i="2"/>
  <c r="W218" i="2" s="1"/>
  <c r="H26" i="3" s="1"/>
  <c r="BV216" i="2"/>
  <c r="BG216" i="2"/>
  <c r="BG218" i="2" s="1"/>
  <c r="T26" i="3" s="1"/>
  <c r="T216" i="2"/>
  <c r="T218" i="2" s="1"/>
  <c r="G26" i="3" s="1"/>
  <c r="BS216" i="2"/>
  <c r="BA216" i="2"/>
  <c r="CB216" i="2"/>
  <c r="AR216" i="2"/>
  <c r="AR218" i="2" s="1"/>
  <c r="O26" i="3" s="1"/>
  <c r="AI216" i="2"/>
  <c r="AI218" i="2" s="1"/>
  <c r="L26" i="3" s="1"/>
  <c r="BD216" i="2"/>
  <c r="BD218" i="2" s="1"/>
  <c r="S26" i="3" s="1"/>
  <c r="BY216" i="2"/>
  <c r="Q216" i="2"/>
  <c r="Q218" i="2" s="1"/>
  <c r="F26" i="3" s="1"/>
  <c r="BP216" i="2"/>
  <c r="AU216" i="2"/>
  <c r="BM77" i="2"/>
  <c r="BM78" i="2" s="1"/>
  <c r="BN77" i="2"/>
  <c r="BM254" i="2" l="1"/>
  <c r="BM233" i="2"/>
  <c r="BM247" i="2"/>
  <c r="BM240" i="2"/>
  <c r="BM219" i="2"/>
  <c r="BM226" i="2"/>
  <c r="BM212" i="2"/>
  <c r="BM205" i="2"/>
  <c r="BM191" i="2"/>
  <c r="BM184" i="2"/>
  <c r="BM198" i="2"/>
  <c r="BM170" i="2"/>
  <c r="BM177" i="2"/>
  <c r="BM142" i="2"/>
  <c r="BM135" i="2"/>
  <c r="BM121" i="2"/>
  <c r="BM156" i="2"/>
  <c r="BM100" i="2"/>
  <c r="BM163" i="2"/>
  <c r="BM149" i="2"/>
  <c r="BM107" i="2"/>
  <c r="BM86" i="2"/>
  <c r="BM93" i="2"/>
  <c r="BM114" i="2"/>
  <c r="BM128" i="2"/>
  <c r="BL254" i="2"/>
  <c r="BL233" i="2"/>
  <c r="BL212" i="2"/>
  <c r="BL247" i="2"/>
  <c r="BL226" i="2"/>
  <c r="BL240" i="2"/>
  <c r="BL205" i="2"/>
  <c r="BL219" i="2"/>
  <c r="BL156" i="2"/>
  <c r="BL170" i="2"/>
  <c r="BL198" i="2"/>
  <c r="BL128" i="2"/>
  <c r="BL191" i="2"/>
  <c r="BL163" i="2"/>
  <c r="BL177" i="2"/>
  <c r="BL114" i="2"/>
  <c r="BL135" i="2"/>
  <c r="BL100" i="2"/>
  <c r="BL142" i="2"/>
  <c r="BL121" i="2"/>
  <c r="BL107" i="2"/>
  <c r="BL86" i="2"/>
  <c r="BL93" i="2"/>
  <c r="BL149" i="2"/>
  <c r="BL184" i="2"/>
  <c r="BM248" i="2"/>
  <c r="BM192" i="2"/>
  <c r="BM241" i="2"/>
  <c r="BM185" i="2"/>
  <c r="BM234" i="2"/>
  <c r="BM178" i="2"/>
  <c r="BM227" i="2"/>
  <c r="BM171" i="2"/>
  <c r="BM220" i="2"/>
  <c r="BM164" i="2"/>
  <c r="BM213" i="2"/>
  <c r="BM157" i="2"/>
  <c r="BM206" i="2"/>
  <c r="BM255" i="2"/>
  <c r="BM199" i="2"/>
  <c r="BM87" i="2"/>
  <c r="BM129" i="2"/>
  <c r="BM150" i="2"/>
  <c r="BM108" i="2"/>
  <c r="BM122" i="2"/>
  <c r="BM143" i="2"/>
  <c r="BM115" i="2"/>
  <c r="BM136" i="2"/>
  <c r="BM94" i="2"/>
  <c r="BM101" i="2"/>
  <c r="E225" i="2"/>
  <c r="CB222" i="2"/>
  <c r="AR222" i="2"/>
  <c r="Q222" i="2"/>
  <c r="BP222" i="2"/>
  <c r="BA222" i="2"/>
  <c r="BD222" i="2"/>
  <c r="AO222" i="2"/>
  <c r="Z222" i="2"/>
  <c r="BS222" i="2"/>
  <c r="N222" i="2"/>
  <c r="BM222" i="2"/>
  <c r="BV222" i="2"/>
  <c r="AL222" i="2"/>
  <c r="AX222" i="2"/>
  <c r="K222" i="2"/>
  <c r="H222" i="2"/>
  <c r="AI222" i="2"/>
  <c r="BJ222" i="2"/>
  <c r="W222" i="2"/>
  <c r="AC222" i="2"/>
  <c r="T222" i="2"/>
  <c r="AF222" i="2"/>
  <c r="BG222" i="2"/>
  <c r="AU222" i="2"/>
  <c r="BY222" i="2"/>
  <c r="BM98" i="2"/>
  <c r="BM99" i="2" s="1"/>
  <c r="BM133" i="2"/>
  <c r="BM134" i="2" s="1"/>
  <c r="V14" i="3" s="1"/>
  <c r="BM91" i="2"/>
  <c r="BM92" i="2" s="1"/>
  <c r="V8" i="3" s="1"/>
  <c r="BM105" i="2"/>
  <c r="BM106" i="2" s="1"/>
  <c r="V10" i="3" s="1"/>
  <c r="BM112" i="2"/>
  <c r="BM113" i="2" s="1"/>
  <c r="V11" i="3" s="1"/>
  <c r="BM119" i="2"/>
  <c r="BM120" i="2" s="1"/>
  <c r="V12" i="3" s="1"/>
  <c r="BM147" i="2"/>
  <c r="BM148" i="2" s="1"/>
  <c r="V16" i="3" s="1"/>
  <c r="BM175" i="2"/>
  <c r="BM168" i="2"/>
  <c r="BM169" i="2" s="1"/>
  <c r="V19" i="3" s="1"/>
  <c r="BM140" i="2"/>
  <c r="BM141" i="2" s="1"/>
  <c r="V15" i="3" s="1"/>
  <c r="BM161" i="2"/>
  <c r="BM162" i="2" s="1"/>
  <c r="V18" i="3" s="1"/>
  <c r="BM126" i="2"/>
  <c r="BM127" i="2" s="1"/>
  <c r="V13" i="3" s="1"/>
  <c r="BM154" i="2"/>
  <c r="BM189" i="2"/>
  <c r="BM190" i="2" s="1"/>
  <c r="V22" i="3" s="1"/>
  <c r="BM210" i="2"/>
  <c r="BM211" i="2" s="1"/>
  <c r="V25" i="3" s="1"/>
  <c r="BM183" i="2"/>
  <c r="V21" i="3" s="1"/>
  <c r="BM203" i="2"/>
  <c r="BM182" i="2"/>
  <c r="BM204" i="2"/>
  <c r="V24" i="3" s="1"/>
  <c r="BM176" i="2"/>
  <c r="V20" i="3" s="1"/>
  <c r="BM84" i="2"/>
  <c r="BM85" i="2"/>
  <c r="V7" i="3" s="1"/>
  <c r="BM238" i="2"/>
  <c r="BM155" i="2"/>
  <c r="V17" i="3" s="1"/>
  <c r="BM217" i="2"/>
  <c r="BM218" i="2" s="1"/>
  <c r="V26" i="3" s="1"/>
  <c r="BM231" i="2"/>
  <c r="BM252" i="2"/>
  <c r="BM196" i="2"/>
  <c r="BM197" i="2" s="1"/>
  <c r="V23" i="3" s="1"/>
  <c r="BM224" i="2"/>
  <c r="BM253" i="2"/>
  <c r="BM245" i="2"/>
  <c r="BN78" i="2"/>
  <c r="BO77" i="2"/>
  <c r="V31" i="3"/>
  <c r="BN233" i="2" l="1"/>
  <c r="BN247" i="2"/>
  <c r="BN226" i="2"/>
  <c r="BN240" i="2"/>
  <c r="BN219" i="2"/>
  <c r="BN254" i="2"/>
  <c r="BN198" i="2"/>
  <c r="BN170" i="2"/>
  <c r="BN184" i="2"/>
  <c r="BN163" i="2"/>
  <c r="BN212" i="2"/>
  <c r="BN177" i="2"/>
  <c r="BN142" i="2"/>
  <c r="BN205" i="2"/>
  <c r="BN191" i="2"/>
  <c r="BN114" i="2"/>
  <c r="BN156" i="2"/>
  <c r="BN135" i="2"/>
  <c r="BN107" i="2"/>
  <c r="BN149" i="2"/>
  <c r="BN86" i="2"/>
  <c r="BN93" i="2"/>
  <c r="BN128" i="2"/>
  <c r="BN121" i="2"/>
  <c r="BN100" i="2"/>
  <c r="BO78" i="2"/>
  <c r="V9" i="3"/>
  <c r="AC225" i="2"/>
  <c r="J27" i="3" s="1"/>
  <c r="K225" i="2"/>
  <c r="D27" i="3" s="1"/>
  <c r="E231" i="2"/>
  <c r="AF223" i="2"/>
  <c r="AF225" i="2" s="1"/>
  <c r="K27" i="3" s="1"/>
  <c r="BG223" i="2"/>
  <c r="BG225" i="2" s="1"/>
  <c r="T27" i="3" s="1"/>
  <c r="T223" i="2"/>
  <c r="T225" i="2" s="1"/>
  <c r="G27" i="3" s="1"/>
  <c r="W223" i="2"/>
  <c r="W225" i="2" s="1"/>
  <c r="H27" i="3" s="1"/>
  <c r="AC223" i="2"/>
  <c r="BD223" i="2"/>
  <c r="BD225" i="2" s="1"/>
  <c r="S27" i="3" s="1"/>
  <c r="AR223" i="2"/>
  <c r="AR225" i="2" s="1"/>
  <c r="O27" i="3" s="1"/>
  <c r="BS223" i="2"/>
  <c r="Z223" i="2"/>
  <c r="Z225" i="2" s="1"/>
  <c r="I27" i="3" s="1"/>
  <c r="BA223" i="2"/>
  <c r="BA225" i="2" s="1"/>
  <c r="R27" i="3" s="1"/>
  <c r="CB223" i="2"/>
  <c r="Q223" i="2"/>
  <c r="Q225" i="2" s="1"/>
  <c r="F27" i="3" s="1"/>
  <c r="BP223" i="2"/>
  <c r="BY223" i="2"/>
  <c r="AO223" i="2"/>
  <c r="AO225" i="2" s="1"/>
  <c r="N27" i="3" s="1"/>
  <c r="AU223" i="2"/>
  <c r="AU225" i="2" s="1"/>
  <c r="P27" i="3" s="1"/>
  <c r="AI223" i="2"/>
  <c r="AI225" i="2" s="1"/>
  <c r="L27" i="3" s="1"/>
  <c r="N223" i="2"/>
  <c r="N225" i="2" s="1"/>
  <c r="E27" i="3" s="1"/>
  <c r="BM223" i="2"/>
  <c r="BM225" i="2" s="1"/>
  <c r="V27" i="3" s="1"/>
  <c r="AL223" i="2"/>
  <c r="AL225" i="2" s="1"/>
  <c r="M27" i="3" s="1"/>
  <c r="BV223" i="2"/>
  <c r="K223" i="2"/>
  <c r="BJ223" i="2"/>
  <c r="BJ225" i="2" s="1"/>
  <c r="U27" i="3" s="1"/>
  <c r="AX223" i="2"/>
  <c r="AX225" i="2" s="1"/>
  <c r="Q27" i="3" s="1"/>
  <c r="H223" i="2"/>
  <c r="H225" i="2" s="1"/>
  <c r="C27" i="3" s="1"/>
  <c r="BQ77" i="2"/>
  <c r="BP77" i="2"/>
  <c r="BP78" i="2" s="1"/>
  <c r="BO247" i="2" l="1"/>
  <c r="BO226" i="2"/>
  <c r="BO205" i="2"/>
  <c r="BO240" i="2"/>
  <c r="BO254" i="2"/>
  <c r="BO233" i="2"/>
  <c r="BO219" i="2"/>
  <c r="BO163" i="2"/>
  <c r="BO212" i="2"/>
  <c r="BO121" i="2"/>
  <c r="BO184" i="2"/>
  <c r="BO156" i="2"/>
  <c r="BO149" i="2"/>
  <c r="BO191" i="2"/>
  <c r="BO170" i="2"/>
  <c r="BO198" i="2"/>
  <c r="BO100" i="2"/>
  <c r="BO177" i="2"/>
  <c r="BO107" i="2"/>
  <c r="BO142" i="2"/>
  <c r="BO86" i="2"/>
  <c r="BO93" i="2"/>
  <c r="BO114" i="2"/>
  <c r="BO135" i="2"/>
  <c r="BO128" i="2"/>
  <c r="BP247" i="2"/>
  <c r="BP226" i="2"/>
  <c r="BP240" i="2"/>
  <c r="BP254" i="2"/>
  <c r="BP233" i="2"/>
  <c r="BP212" i="2"/>
  <c r="BP219" i="2"/>
  <c r="BP184" i="2"/>
  <c r="BP205" i="2"/>
  <c r="BP198" i="2"/>
  <c r="BP177" i="2"/>
  <c r="BP191" i="2"/>
  <c r="BP135" i="2"/>
  <c r="BP170" i="2"/>
  <c r="BP156" i="2"/>
  <c r="BP142" i="2"/>
  <c r="BP163" i="2"/>
  <c r="BP149" i="2"/>
  <c r="BP93" i="2"/>
  <c r="BP107" i="2"/>
  <c r="BP114" i="2"/>
  <c r="BP128" i="2"/>
  <c r="BP121" i="2"/>
  <c r="BP100" i="2"/>
  <c r="BP86" i="2"/>
  <c r="BP241" i="2"/>
  <c r="BP185" i="2"/>
  <c r="BP234" i="2"/>
  <c r="BP178" i="2"/>
  <c r="BP227" i="2"/>
  <c r="BP171" i="2"/>
  <c r="BP220" i="2"/>
  <c r="BP164" i="2"/>
  <c r="BP213" i="2"/>
  <c r="BP157" i="2"/>
  <c r="BP206" i="2"/>
  <c r="BP255" i="2"/>
  <c r="BP199" i="2"/>
  <c r="BP248" i="2"/>
  <c r="BP192" i="2"/>
  <c r="BP87" i="2"/>
  <c r="BP115" i="2"/>
  <c r="BP101" i="2"/>
  <c r="BP136" i="2"/>
  <c r="BP94" i="2"/>
  <c r="BP143" i="2"/>
  <c r="BP122" i="2"/>
  <c r="BP108" i="2"/>
  <c r="BP129" i="2"/>
  <c r="BP150" i="2"/>
  <c r="E232" i="2"/>
  <c r="Z229" i="2"/>
  <c r="BY229" i="2"/>
  <c r="Q229" i="2"/>
  <c r="W229" i="2"/>
  <c r="BS229" i="2"/>
  <c r="AX229" i="2"/>
  <c r="AO229" i="2"/>
  <c r="BV229" i="2"/>
  <c r="N229" i="2"/>
  <c r="BM229" i="2"/>
  <c r="K229" i="2"/>
  <c r="AL229" i="2"/>
  <c r="AR229" i="2"/>
  <c r="H229" i="2"/>
  <c r="AI229" i="2"/>
  <c r="BJ229" i="2"/>
  <c r="AF229" i="2"/>
  <c r="BG229" i="2"/>
  <c r="AU229" i="2"/>
  <c r="AC229" i="2"/>
  <c r="BD229" i="2"/>
  <c r="T229" i="2"/>
  <c r="BA229" i="2"/>
  <c r="CB229" i="2"/>
  <c r="BP229" i="2"/>
  <c r="BP112" i="2"/>
  <c r="BP113" i="2"/>
  <c r="W11" i="3" s="1"/>
  <c r="BP119" i="2"/>
  <c r="BP120" i="2" s="1"/>
  <c r="W12" i="3" s="1"/>
  <c r="BP98" i="2"/>
  <c r="BP99" i="2" s="1"/>
  <c r="BP133" i="2"/>
  <c r="BP134" i="2" s="1"/>
  <c r="W14" i="3" s="1"/>
  <c r="BP91" i="2"/>
  <c r="BP92" i="2" s="1"/>
  <c r="BP105" i="2"/>
  <c r="BP106" i="2"/>
  <c r="W10" i="3" s="1"/>
  <c r="BP127" i="2"/>
  <c r="W13" i="3" s="1"/>
  <c r="BP147" i="2"/>
  <c r="BP148" i="2"/>
  <c r="W16" i="3" s="1"/>
  <c r="BP168" i="2"/>
  <c r="BP141" i="2"/>
  <c r="W15" i="3" s="1"/>
  <c r="BP169" i="2"/>
  <c r="BP140" i="2"/>
  <c r="BP161" i="2"/>
  <c r="BP126" i="2"/>
  <c r="BP162" i="2"/>
  <c r="W18" i="3" s="1"/>
  <c r="W19" i="3"/>
  <c r="BP196" i="2"/>
  <c r="BP197" i="2"/>
  <c r="W23" i="3" s="1"/>
  <c r="BP189" i="2"/>
  <c r="BP190" i="2" s="1"/>
  <c r="W22" i="3" s="1"/>
  <c r="BP217" i="2"/>
  <c r="BP218" i="2" s="1"/>
  <c r="W26" i="3" s="1"/>
  <c r="BP175" i="2"/>
  <c r="BP176" i="2" s="1"/>
  <c r="W20" i="3" s="1"/>
  <c r="BP154" i="2"/>
  <c r="BP155" i="2" s="1"/>
  <c r="W17" i="3" s="1"/>
  <c r="BP210" i="2"/>
  <c r="BP211" i="2" s="1"/>
  <c r="W25" i="3" s="1"/>
  <c r="BP183" i="2"/>
  <c r="W21" i="3" s="1"/>
  <c r="BP203" i="2"/>
  <c r="BP182" i="2"/>
  <c r="BP245" i="2"/>
  <c r="BP204" i="2"/>
  <c r="BP238" i="2"/>
  <c r="BP231" i="2"/>
  <c r="BP224" i="2"/>
  <c r="BP252" i="2"/>
  <c r="BP225" i="2"/>
  <c r="W27" i="3" s="1"/>
  <c r="BP253" i="2"/>
  <c r="BP84" i="2"/>
  <c r="BP85" i="2" s="1"/>
  <c r="W7" i="3" s="1"/>
  <c r="W31" i="3"/>
  <c r="W24" i="3"/>
  <c r="BQ78" i="2"/>
  <c r="BR77" i="2"/>
  <c r="BQ226" i="2" l="1"/>
  <c r="BQ240" i="2"/>
  <c r="BQ219" i="2"/>
  <c r="BQ254" i="2"/>
  <c r="BQ233" i="2"/>
  <c r="BQ212" i="2"/>
  <c r="BQ247" i="2"/>
  <c r="BQ163" i="2"/>
  <c r="BQ205" i="2"/>
  <c r="BQ198" i="2"/>
  <c r="BQ177" i="2"/>
  <c r="BQ156" i="2"/>
  <c r="BQ191" i="2"/>
  <c r="BQ184" i="2"/>
  <c r="BQ135" i="2"/>
  <c r="BQ170" i="2"/>
  <c r="BQ107" i="2"/>
  <c r="BQ149" i="2"/>
  <c r="BQ128" i="2"/>
  <c r="BQ93" i="2"/>
  <c r="BQ114" i="2"/>
  <c r="BQ86" i="2"/>
  <c r="BQ121" i="2"/>
  <c r="BQ100" i="2"/>
  <c r="BQ142" i="2"/>
  <c r="BR78" i="2"/>
  <c r="W9" i="3"/>
  <c r="W8" i="3"/>
  <c r="AX232" i="2"/>
  <c r="Q28" i="3" s="1"/>
  <c r="BG232" i="2"/>
  <c r="T28" i="3" s="1"/>
  <c r="BJ232" i="2"/>
  <c r="U28" i="3" s="1"/>
  <c r="E238" i="2"/>
  <c r="AC230" i="2"/>
  <c r="AC232" i="2" s="1"/>
  <c r="J28" i="3" s="1"/>
  <c r="BD230" i="2"/>
  <c r="BD232" i="2" s="1"/>
  <c r="S28" i="3" s="1"/>
  <c r="Z230" i="2"/>
  <c r="Z232" i="2" s="1"/>
  <c r="I28" i="3" s="1"/>
  <c r="BA230" i="2"/>
  <c r="BA232" i="2" s="1"/>
  <c r="R28" i="3" s="1"/>
  <c r="CB230" i="2"/>
  <c r="AR230" i="2"/>
  <c r="AR232" i="2" s="1"/>
  <c r="O28" i="3" s="1"/>
  <c r="T230" i="2"/>
  <c r="T232" i="2" s="1"/>
  <c r="G28" i="3" s="1"/>
  <c r="AX230" i="2"/>
  <c r="BY230" i="2"/>
  <c r="BP230" i="2"/>
  <c r="BP232" i="2" s="1"/>
  <c r="W28" i="3" s="1"/>
  <c r="W230" i="2"/>
  <c r="W232" i="2" s="1"/>
  <c r="H28" i="3" s="1"/>
  <c r="BV230" i="2"/>
  <c r="N230" i="2"/>
  <c r="N232" i="2" s="1"/>
  <c r="E28" i="3" s="1"/>
  <c r="AU230" i="2"/>
  <c r="AU232" i="2" s="1"/>
  <c r="P28" i="3" s="1"/>
  <c r="AL230" i="2"/>
  <c r="AL232" i="2" s="1"/>
  <c r="M28" i="3" s="1"/>
  <c r="BM230" i="2"/>
  <c r="BM232" i="2" s="1"/>
  <c r="V28" i="3" s="1"/>
  <c r="BS230" i="2"/>
  <c r="K230" i="2"/>
  <c r="K232" i="2" s="1"/>
  <c r="D28" i="3" s="1"/>
  <c r="BJ230" i="2"/>
  <c r="H230" i="2"/>
  <c r="H232" i="2" s="1"/>
  <c r="C28" i="3" s="1"/>
  <c r="AI230" i="2"/>
  <c r="AI232" i="2" s="1"/>
  <c r="L28" i="3" s="1"/>
  <c r="Q230" i="2"/>
  <c r="Q232" i="2" s="1"/>
  <c r="F28" i="3" s="1"/>
  <c r="AF230" i="2"/>
  <c r="AF232" i="2" s="1"/>
  <c r="K28" i="3" s="1"/>
  <c r="BG230" i="2"/>
  <c r="AO230" i="2"/>
  <c r="AO232" i="2" s="1"/>
  <c r="N28" i="3" s="1"/>
  <c r="BT77" i="2"/>
  <c r="BS77" i="2"/>
  <c r="BS78" i="2" s="1"/>
  <c r="BS240" i="2" l="1"/>
  <c r="BS254" i="2"/>
  <c r="BS233" i="2"/>
  <c r="BS247" i="2"/>
  <c r="BS226" i="2"/>
  <c r="BS205" i="2"/>
  <c r="BS177" i="2"/>
  <c r="BS212" i="2"/>
  <c r="BS191" i="2"/>
  <c r="BS170" i="2"/>
  <c r="BS149" i="2"/>
  <c r="BS219" i="2"/>
  <c r="BS198" i="2"/>
  <c r="BS156" i="2"/>
  <c r="BS142" i="2"/>
  <c r="BS184" i="2"/>
  <c r="BS163" i="2"/>
  <c r="BS93" i="2"/>
  <c r="BS121" i="2"/>
  <c r="BS114" i="2"/>
  <c r="BS107" i="2"/>
  <c r="BS135" i="2"/>
  <c r="BS86" i="2"/>
  <c r="BS128" i="2"/>
  <c r="BS100" i="2"/>
  <c r="BR240" i="2"/>
  <c r="BR219" i="2"/>
  <c r="BR254" i="2"/>
  <c r="BR198" i="2"/>
  <c r="BR233" i="2"/>
  <c r="BR247" i="2"/>
  <c r="BR226" i="2"/>
  <c r="BR205" i="2"/>
  <c r="BR212" i="2"/>
  <c r="BR156" i="2"/>
  <c r="BR191" i="2"/>
  <c r="BR149" i="2"/>
  <c r="BR170" i="2"/>
  <c r="BR163" i="2"/>
  <c r="BR142" i="2"/>
  <c r="BR177" i="2"/>
  <c r="BR135" i="2"/>
  <c r="BR128" i="2"/>
  <c r="BR184" i="2"/>
  <c r="BR114" i="2"/>
  <c r="BR107" i="2"/>
  <c r="BR121" i="2"/>
  <c r="BR100" i="2"/>
  <c r="BR86" i="2"/>
  <c r="BR93" i="2"/>
  <c r="BS234" i="2"/>
  <c r="BS178" i="2"/>
  <c r="BS227" i="2"/>
  <c r="BS171" i="2"/>
  <c r="BS220" i="2"/>
  <c r="BS164" i="2"/>
  <c r="BS213" i="2"/>
  <c r="BS157" i="2"/>
  <c r="BS206" i="2"/>
  <c r="BS255" i="2"/>
  <c r="BS199" i="2"/>
  <c r="BS248" i="2"/>
  <c r="BS192" i="2"/>
  <c r="BS241" i="2"/>
  <c r="BS185" i="2"/>
  <c r="BS87" i="2"/>
  <c r="BS101" i="2"/>
  <c r="BS94" i="2"/>
  <c r="BS122" i="2"/>
  <c r="BS129" i="2"/>
  <c r="BS150" i="2"/>
  <c r="BS143" i="2"/>
  <c r="BS108" i="2"/>
  <c r="BS115" i="2"/>
  <c r="BS136" i="2"/>
  <c r="E239" i="2"/>
  <c r="BA236" i="2"/>
  <c r="CB236" i="2"/>
  <c r="Z236" i="2"/>
  <c r="BY236" i="2"/>
  <c r="N236" i="2"/>
  <c r="AX236" i="2"/>
  <c r="W236" i="2"/>
  <c r="BV236" i="2"/>
  <c r="BJ236" i="2"/>
  <c r="AO236" i="2"/>
  <c r="AU236" i="2"/>
  <c r="K236" i="2"/>
  <c r="BM236" i="2"/>
  <c r="Q236" i="2"/>
  <c r="T236" i="2"/>
  <c r="BS236" i="2"/>
  <c r="H236" i="2"/>
  <c r="AI236" i="2"/>
  <c r="AL236" i="2"/>
  <c r="AR236" i="2"/>
  <c r="AF236" i="2"/>
  <c r="BG236" i="2"/>
  <c r="BP236" i="2"/>
  <c r="AC236" i="2"/>
  <c r="BD236" i="2"/>
  <c r="BS112" i="2"/>
  <c r="BS113" i="2"/>
  <c r="X11" i="3" s="1"/>
  <c r="BS119" i="2"/>
  <c r="BS120" i="2"/>
  <c r="BS98" i="2"/>
  <c r="BS91" i="2"/>
  <c r="BS92" i="2" s="1"/>
  <c r="X8" i="3" s="1"/>
  <c r="BS99" i="2"/>
  <c r="X9" i="3" s="1"/>
  <c r="BS105" i="2"/>
  <c r="BS106" i="2" s="1"/>
  <c r="X10" i="3" s="1"/>
  <c r="BS126" i="2"/>
  <c r="BS127" i="2" s="1"/>
  <c r="X13" i="3" s="1"/>
  <c r="BS154" i="2"/>
  <c r="BS155" i="2" s="1"/>
  <c r="X17" i="3" s="1"/>
  <c r="BS182" i="2"/>
  <c r="BS183" i="2" s="1"/>
  <c r="X21" i="3" s="1"/>
  <c r="BS133" i="2"/>
  <c r="BS134" i="2" s="1"/>
  <c r="X14" i="3" s="1"/>
  <c r="BS147" i="2"/>
  <c r="BS175" i="2"/>
  <c r="BS148" i="2"/>
  <c r="X16" i="3"/>
  <c r="BS168" i="2"/>
  <c r="BS140" i="2"/>
  <c r="BS141" i="2" s="1"/>
  <c r="X15" i="3" s="1"/>
  <c r="BS161" i="2"/>
  <c r="BS162" i="2" s="1"/>
  <c r="X18" i="3" s="1"/>
  <c r="BS176" i="2"/>
  <c r="BS196" i="2"/>
  <c r="BS169" i="2"/>
  <c r="X19" i="3" s="1"/>
  <c r="BS197" i="2"/>
  <c r="X23" i="3" s="1"/>
  <c r="X20" i="3"/>
  <c r="BS189" i="2"/>
  <c r="BS190" i="2"/>
  <c r="X22" i="3" s="1"/>
  <c r="BS210" i="2"/>
  <c r="BS211" i="2" s="1"/>
  <c r="X25" i="3" s="1"/>
  <c r="BS253" i="2"/>
  <c r="BS245" i="2"/>
  <c r="BS84" i="2"/>
  <c r="BS85" i="2" s="1"/>
  <c r="X7" i="3" s="1"/>
  <c r="BS238" i="2"/>
  <c r="BS203" i="2"/>
  <c r="BS204" i="2" s="1"/>
  <c r="X24" i="3" s="1"/>
  <c r="BS217" i="2"/>
  <c r="BS218" i="2" s="1"/>
  <c r="X26" i="3" s="1"/>
  <c r="BS231" i="2"/>
  <c r="BS232" i="2" s="1"/>
  <c r="X28" i="3" s="1"/>
  <c r="BS224" i="2"/>
  <c r="BS225" i="2" s="1"/>
  <c r="X27" i="3" s="1"/>
  <c r="BS252" i="2"/>
  <c r="X12" i="3"/>
  <c r="X31" i="3"/>
  <c r="BT78" i="2"/>
  <c r="BU77" i="2"/>
  <c r="BT254" i="2" l="1"/>
  <c r="BT233" i="2"/>
  <c r="BT212" i="2"/>
  <c r="BT247" i="2"/>
  <c r="BT226" i="2"/>
  <c r="BT240" i="2"/>
  <c r="BT205" i="2"/>
  <c r="BT198" i="2"/>
  <c r="BT156" i="2"/>
  <c r="BT170" i="2"/>
  <c r="BT219" i="2"/>
  <c r="BT128" i="2"/>
  <c r="BT191" i="2"/>
  <c r="BT177" i="2"/>
  <c r="BT184" i="2"/>
  <c r="BT163" i="2"/>
  <c r="BT149" i="2"/>
  <c r="BT121" i="2"/>
  <c r="BT114" i="2"/>
  <c r="BT100" i="2"/>
  <c r="BT86" i="2"/>
  <c r="BT135" i="2"/>
  <c r="BT142" i="2"/>
  <c r="BT93" i="2"/>
  <c r="BT107" i="2"/>
  <c r="BU78" i="2"/>
  <c r="AR239" i="2"/>
  <c r="O29" i="3" s="1"/>
  <c r="BD239" i="2"/>
  <c r="S29" i="3" s="1"/>
  <c r="AC239" i="2"/>
  <c r="J29" i="3" s="1"/>
  <c r="E245" i="2"/>
  <c r="Q237" i="2"/>
  <c r="Q239" i="2" s="1"/>
  <c r="F29" i="3" s="1"/>
  <c r="BP237" i="2"/>
  <c r="BP239" i="2" s="1"/>
  <c r="W29" i="3" s="1"/>
  <c r="AF237" i="2"/>
  <c r="AF239" i="2" s="1"/>
  <c r="K29" i="3" s="1"/>
  <c r="N237" i="2"/>
  <c r="N239" i="2" s="1"/>
  <c r="E29" i="3" s="1"/>
  <c r="AO237" i="2"/>
  <c r="AO239" i="2" s="1"/>
  <c r="N29" i="3" s="1"/>
  <c r="AC237" i="2"/>
  <c r="BD237" i="2"/>
  <c r="BM237" i="2"/>
  <c r="BM239" i="2" s="1"/>
  <c r="V29" i="3" s="1"/>
  <c r="Z237" i="2"/>
  <c r="Z239" i="2" s="1"/>
  <c r="I29" i="3" s="1"/>
  <c r="BA237" i="2"/>
  <c r="BA239" i="2" s="1"/>
  <c r="R29" i="3" s="1"/>
  <c r="CB237" i="2"/>
  <c r="AI237" i="2"/>
  <c r="AI239" i="2" s="1"/>
  <c r="L29" i="3" s="1"/>
  <c r="AX237" i="2"/>
  <c r="AX239" i="2" s="1"/>
  <c r="Q29" i="3" s="1"/>
  <c r="BY237" i="2"/>
  <c r="W237" i="2"/>
  <c r="W239" i="2" s="1"/>
  <c r="H29" i="3" s="1"/>
  <c r="BV237" i="2"/>
  <c r="AU237" i="2"/>
  <c r="AU239" i="2" s="1"/>
  <c r="P29" i="3" s="1"/>
  <c r="AL237" i="2"/>
  <c r="AL239" i="2" s="1"/>
  <c r="M29" i="3" s="1"/>
  <c r="T237" i="2"/>
  <c r="T239" i="2" s="1"/>
  <c r="G29" i="3" s="1"/>
  <c r="BS237" i="2"/>
  <c r="BS239" i="2" s="1"/>
  <c r="X29" i="3" s="1"/>
  <c r="BJ237" i="2"/>
  <c r="BJ239" i="2" s="1"/>
  <c r="U29" i="3" s="1"/>
  <c r="BG237" i="2"/>
  <c r="BG239" i="2" s="1"/>
  <c r="T29" i="3" s="1"/>
  <c r="K237" i="2"/>
  <c r="K239" i="2" s="1"/>
  <c r="D29" i="3" s="1"/>
  <c r="H237" i="2"/>
  <c r="H239" i="2" s="1"/>
  <c r="C29" i="3" s="1"/>
  <c r="AR237" i="2"/>
  <c r="BW77" i="2"/>
  <c r="BV77" i="2"/>
  <c r="BV78" i="2" s="1"/>
  <c r="BU254" i="2" l="1"/>
  <c r="BU233" i="2"/>
  <c r="BU212" i="2"/>
  <c r="BU247" i="2"/>
  <c r="BU226" i="2"/>
  <c r="BU240" i="2"/>
  <c r="BU219" i="2"/>
  <c r="BU205" i="2"/>
  <c r="BU191" i="2"/>
  <c r="BU184" i="2"/>
  <c r="BU163" i="2"/>
  <c r="BU156" i="2"/>
  <c r="BU142" i="2"/>
  <c r="BU198" i="2"/>
  <c r="BU177" i="2"/>
  <c r="BU135" i="2"/>
  <c r="BU149" i="2"/>
  <c r="BU128" i="2"/>
  <c r="BU100" i="2"/>
  <c r="BU114" i="2"/>
  <c r="BU93" i="2"/>
  <c r="BU121" i="2"/>
  <c r="BU86" i="2"/>
  <c r="BU170" i="2"/>
  <c r="BU107" i="2"/>
  <c r="BV233" i="2"/>
  <c r="BV247" i="2"/>
  <c r="BV226" i="2"/>
  <c r="BV240" i="2"/>
  <c r="BV219" i="2"/>
  <c r="BV254" i="2"/>
  <c r="BV198" i="2"/>
  <c r="BV205" i="2"/>
  <c r="BV212" i="2"/>
  <c r="BV170" i="2"/>
  <c r="BV184" i="2"/>
  <c r="BV163" i="2"/>
  <c r="BV156" i="2"/>
  <c r="BV142" i="2"/>
  <c r="BV177" i="2"/>
  <c r="BV121" i="2"/>
  <c r="BV114" i="2"/>
  <c r="BV107" i="2"/>
  <c r="BV191" i="2"/>
  <c r="BV149" i="2"/>
  <c r="BV135" i="2"/>
  <c r="BV128" i="2"/>
  <c r="BV100" i="2"/>
  <c r="BV86" i="2"/>
  <c r="BV93" i="2"/>
  <c r="BV227" i="2"/>
  <c r="BV171" i="2"/>
  <c r="BV220" i="2"/>
  <c r="BV164" i="2"/>
  <c r="BV213" i="2"/>
  <c r="BV157" i="2"/>
  <c r="BV206" i="2"/>
  <c r="BV255" i="2"/>
  <c r="BV199" i="2"/>
  <c r="BV248" i="2"/>
  <c r="BV192" i="2"/>
  <c r="BV241" i="2"/>
  <c r="BV185" i="2"/>
  <c r="BV234" i="2"/>
  <c r="BV178" i="2"/>
  <c r="BV87" i="2"/>
  <c r="BV150" i="2"/>
  <c r="BV136" i="2"/>
  <c r="BV115" i="2"/>
  <c r="BV94" i="2"/>
  <c r="BV143" i="2"/>
  <c r="BV122" i="2"/>
  <c r="BV108" i="2"/>
  <c r="BV101" i="2"/>
  <c r="BV129" i="2"/>
  <c r="E246" i="2"/>
  <c r="Q243" i="2"/>
  <c r="BP243" i="2"/>
  <c r="BA243" i="2"/>
  <c r="K243" i="2"/>
  <c r="AO243" i="2"/>
  <c r="BY243" i="2"/>
  <c r="BM243" i="2"/>
  <c r="Z243" i="2"/>
  <c r="AI243" i="2"/>
  <c r="BG243" i="2"/>
  <c r="AC243" i="2"/>
  <c r="N243" i="2"/>
  <c r="AX243" i="2"/>
  <c r="AF243" i="2"/>
  <c r="AR243" i="2"/>
  <c r="CB243" i="2"/>
  <c r="AL243" i="2"/>
  <c r="W243" i="2"/>
  <c r="BV243" i="2"/>
  <c r="BD243" i="2"/>
  <c r="BJ243" i="2"/>
  <c r="AU243" i="2"/>
  <c r="H243" i="2"/>
  <c r="T243" i="2"/>
  <c r="BS243" i="2"/>
  <c r="BV91" i="2"/>
  <c r="BV92" i="2" s="1"/>
  <c r="Y8" i="3" s="1"/>
  <c r="BV105" i="2"/>
  <c r="BV126" i="2"/>
  <c r="BV106" i="2"/>
  <c r="Y10" i="3" s="1"/>
  <c r="BV112" i="2"/>
  <c r="BV113" i="2" s="1"/>
  <c r="Y11" i="3" s="1"/>
  <c r="BV119" i="2"/>
  <c r="BV120" i="2"/>
  <c r="Y12" i="3" s="1"/>
  <c r="BV140" i="2"/>
  <c r="BV98" i="2"/>
  <c r="BV99" i="2" s="1"/>
  <c r="Y9" i="3" s="1"/>
  <c r="BV154" i="2"/>
  <c r="BV155" i="2"/>
  <c r="Y17" i="3" s="1"/>
  <c r="BV127" i="2"/>
  <c r="Y13" i="3" s="1"/>
  <c r="BV133" i="2"/>
  <c r="BV147" i="2"/>
  <c r="BV134" i="2"/>
  <c r="BV148" i="2"/>
  <c r="Y16" i="3" s="1"/>
  <c r="BV141" i="2"/>
  <c r="Y15" i="3" s="1"/>
  <c r="BV169" i="2"/>
  <c r="Y19" i="3" s="1"/>
  <c r="BV182" i="2"/>
  <c r="BV203" i="2"/>
  <c r="BV204" i="2" s="1"/>
  <c r="Y24" i="3" s="1"/>
  <c r="BV168" i="2"/>
  <c r="BV161" i="2"/>
  <c r="BV162" i="2" s="1"/>
  <c r="Y18" i="3" s="1"/>
  <c r="BV196" i="2"/>
  <c r="BV197" i="2"/>
  <c r="Y23" i="3" s="1"/>
  <c r="BV175" i="2"/>
  <c r="BV176" i="2" s="1"/>
  <c r="Y20" i="3" s="1"/>
  <c r="BV189" i="2"/>
  <c r="BV190" i="2" s="1"/>
  <c r="Y22" i="3" s="1"/>
  <c r="BV217" i="2"/>
  <c r="BV210" i="2"/>
  <c r="BV224" i="2"/>
  <c r="BV225" i="2" s="1"/>
  <c r="Y27" i="3" s="1"/>
  <c r="BV252" i="2"/>
  <c r="BV245" i="2"/>
  <c r="BV183" i="2"/>
  <c r="Y21" i="3" s="1"/>
  <c r="BV218" i="2"/>
  <c r="BV238" i="2"/>
  <c r="BV211" i="2"/>
  <c r="Y25" i="3" s="1"/>
  <c r="BV239" i="2"/>
  <c r="Y29" i="3" s="1"/>
  <c r="BV231" i="2"/>
  <c r="BV253" i="2"/>
  <c r="BV84" i="2"/>
  <c r="BV85" i="2" s="1"/>
  <c r="Y7" i="3" s="1"/>
  <c r="BV232" i="2"/>
  <c r="Y28" i="3" s="1"/>
  <c r="Y26" i="3"/>
  <c r="Y14" i="3"/>
  <c r="Y31" i="3"/>
  <c r="BW78" i="2"/>
  <c r="BX77" i="2"/>
  <c r="BW247" i="2" l="1"/>
  <c r="BW226" i="2"/>
  <c r="BW205" i="2"/>
  <c r="BW240" i="2"/>
  <c r="BW254" i="2"/>
  <c r="BW233" i="2"/>
  <c r="BW212" i="2"/>
  <c r="BW219" i="2"/>
  <c r="BW163" i="2"/>
  <c r="BW121" i="2"/>
  <c r="BW198" i="2"/>
  <c r="BW184" i="2"/>
  <c r="BW149" i="2"/>
  <c r="BW177" i="2"/>
  <c r="BW156" i="2"/>
  <c r="BW100" i="2"/>
  <c r="BW107" i="2"/>
  <c r="BW191" i="2"/>
  <c r="BW170" i="2"/>
  <c r="BW135" i="2"/>
  <c r="BW128" i="2"/>
  <c r="BW86" i="2"/>
  <c r="BW93" i="2"/>
  <c r="BW142" i="2"/>
  <c r="BW114" i="2"/>
  <c r="BX78" i="2"/>
  <c r="N246" i="2"/>
  <c r="E30" i="3" s="1"/>
  <c r="BG246" i="2"/>
  <c r="T30" i="3" s="1"/>
  <c r="BM246" i="2"/>
  <c r="V30" i="3" s="1"/>
  <c r="Z246" i="2"/>
  <c r="I30" i="3" s="1"/>
  <c r="E252" i="2"/>
  <c r="E253" i="2" s="1"/>
  <c r="AR244" i="2"/>
  <c r="AR246" i="2" s="1"/>
  <c r="O30" i="3" s="1"/>
  <c r="BG244" i="2"/>
  <c r="Q244" i="2"/>
  <c r="Q246" i="2" s="1"/>
  <c r="F30" i="3" s="1"/>
  <c r="BP244" i="2"/>
  <c r="BP246" i="2" s="1"/>
  <c r="W30" i="3" s="1"/>
  <c r="AF244" i="2"/>
  <c r="AF246" i="2" s="1"/>
  <c r="K30" i="3" s="1"/>
  <c r="BY244" i="2"/>
  <c r="AI244" i="2"/>
  <c r="AI246" i="2" s="1"/>
  <c r="L30" i="3" s="1"/>
  <c r="T244" i="2"/>
  <c r="T246" i="2" s="1"/>
  <c r="G30" i="3" s="1"/>
  <c r="AO244" i="2"/>
  <c r="AO246" i="2" s="1"/>
  <c r="N30" i="3" s="1"/>
  <c r="Z244" i="2"/>
  <c r="N244" i="2"/>
  <c r="BM244" i="2"/>
  <c r="AX244" i="2"/>
  <c r="AX246" i="2" s="1"/>
  <c r="Q30" i="3" s="1"/>
  <c r="BS244" i="2"/>
  <c r="BS246" i="2" s="1"/>
  <c r="X30" i="3" s="1"/>
  <c r="AL244" i="2"/>
  <c r="AL246" i="2" s="1"/>
  <c r="M30" i="3" s="1"/>
  <c r="BV244" i="2"/>
  <c r="BV246" i="2" s="1"/>
  <c r="Y30" i="3" s="1"/>
  <c r="BA244" i="2"/>
  <c r="BA246" i="2" s="1"/>
  <c r="R30" i="3" s="1"/>
  <c r="CB244" i="2"/>
  <c r="BJ244" i="2"/>
  <c r="BJ246" i="2" s="1"/>
  <c r="U30" i="3" s="1"/>
  <c r="W244" i="2"/>
  <c r="W246" i="2" s="1"/>
  <c r="H30" i="3" s="1"/>
  <c r="BD244" i="2"/>
  <c r="BD246" i="2" s="1"/>
  <c r="S30" i="3" s="1"/>
  <c r="K244" i="2"/>
  <c r="K246" i="2" s="1"/>
  <c r="D30" i="3" s="1"/>
  <c r="AU244" i="2"/>
  <c r="AU246" i="2" s="1"/>
  <c r="P30" i="3" s="1"/>
  <c r="AC244" i="2"/>
  <c r="AC246" i="2" s="1"/>
  <c r="J30" i="3" s="1"/>
  <c r="H244" i="2"/>
  <c r="H246" i="2" s="1"/>
  <c r="C30" i="3" s="1"/>
  <c r="BY77" i="2"/>
  <c r="BY78" i="2" s="1"/>
  <c r="BZ77" i="2"/>
  <c r="BX247" i="2" l="1"/>
  <c r="BX226" i="2"/>
  <c r="BX240" i="2"/>
  <c r="BX254" i="2"/>
  <c r="BX233" i="2"/>
  <c r="BX212" i="2"/>
  <c r="BX205" i="2"/>
  <c r="BX198" i="2"/>
  <c r="BX184" i="2"/>
  <c r="BX219" i="2"/>
  <c r="BX177" i="2"/>
  <c r="BX163" i="2"/>
  <c r="BX170" i="2"/>
  <c r="BX135" i="2"/>
  <c r="BX191" i="2"/>
  <c r="BX128" i="2"/>
  <c r="BX156" i="2"/>
  <c r="BX149" i="2"/>
  <c r="BX86" i="2"/>
  <c r="BX100" i="2"/>
  <c r="BX121" i="2"/>
  <c r="BX93" i="2"/>
  <c r="BX142" i="2"/>
  <c r="BX107" i="2"/>
  <c r="BX114" i="2"/>
  <c r="BY226" i="2"/>
  <c r="BY240" i="2"/>
  <c r="BY219" i="2"/>
  <c r="BY254" i="2"/>
  <c r="BY233" i="2"/>
  <c r="BY212" i="2"/>
  <c r="BY247" i="2"/>
  <c r="BY191" i="2"/>
  <c r="BY163" i="2"/>
  <c r="BY177" i="2"/>
  <c r="BY156" i="2"/>
  <c r="BY170" i="2"/>
  <c r="BY135" i="2"/>
  <c r="BY198" i="2"/>
  <c r="BY205" i="2"/>
  <c r="BY149" i="2"/>
  <c r="BY184" i="2"/>
  <c r="BY107" i="2"/>
  <c r="BY128" i="2"/>
  <c r="BY100" i="2"/>
  <c r="BY121" i="2"/>
  <c r="BY93" i="2"/>
  <c r="BY86" i="2"/>
  <c r="BY142" i="2"/>
  <c r="BY114" i="2"/>
  <c r="BY220" i="2"/>
  <c r="BY164" i="2"/>
  <c r="BY213" i="2"/>
  <c r="BY157" i="2"/>
  <c r="BY206" i="2"/>
  <c r="BY255" i="2"/>
  <c r="BY199" i="2"/>
  <c r="BY248" i="2"/>
  <c r="BY192" i="2"/>
  <c r="BY241" i="2"/>
  <c r="BY185" i="2"/>
  <c r="BY234" i="2"/>
  <c r="BY178" i="2"/>
  <c r="BY171" i="2"/>
  <c r="BY227" i="2"/>
  <c r="BY87" i="2"/>
  <c r="BY129" i="2"/>
  <c r="BY94" i="2"/>
  <c r="BY122" i="2"/>
  <c r="BY115" i="2"/>
  <c r="BY150" i="2"/>
  <c r="BY108" i="2"/>
  <c r="BY136" i="2"/>
  <c r="BY143" i="2"/>
  <c r="BY101" i="2"/>
  <c r="BY91" i="2"/>
  <c r="BY105" i="2"/>
  <c r="BY106" i="2" s="1"/>
  <c r="Z10" i="3" s="1"/>
  <c r="BY112" i="2"/>
  <c r="BY113" i="2" s="1"/>
  <c r="Z11" i="3" s="1"/>
  <c r="BY119" i="2"/>
  <c r="BY92" i="2"/>
  <c r="BY120" i="2"/>
  <c r="BY98" i="2"/>
  <c r="BY99" i="2" s="1"/>
  <c r="Z9" i="3" s="1"/>
  <c r="BY161" i="2"/>
  <c r="BY162" i="2"/>
  <c r="Z18" i="3" s="1"/>
  <c r="BY154" i="2"/>
  <c r="BY155" i="2"/>
  <c r="Z17" i="3" s="1"/>
  <c r="BY133" i="2"/>
  <c r="BY134" i="2" s="1"/>
  <c r="Z14" i="3" s="1"/>
  <c r="BY147" i="2"/>
  <c r="BY148" i="2" s="1"/>
  <c r="Z16" i="3" s="1"/>
  <c r="BY175" i="2"/>
  <c r="BY168" i="2"/>
  <c r="BY169" i="2" s="1"/>
  <c r="Z19" i="3" s="1"/>
  <c r="BY183" i="2"/>
  <c r="Z21" i="3" s="1"/>
  <c r="BY176" i="2"/>
  <c r="BY182" i="2"/>
  <c r="BY203" i="2"/>
  <c r="Z20" i="3"/>
  <c r="BY204" i="2"/>
  <c r="Z24" i="3" s="1"/>
  <c r="BY196" i="2"/>
  <c r="BY126" i="2"/>
  <c r="BY127" i="2" s="1"/>
  <c r="Z13" i="3" s="1"/>
  <c r="BY197" i="2"/>
  <c r="Z23" i="3" s="1"/>
  <c r="BY189" i="2"/>
  <c r="BY190" i="2"/>
  <c r="Z22" i="3" s="1"/>
  <c r="BY210" i="2"/>
  <c r="BY211" i="2" s="1"/>
  <c r="Z25" i="3" s="1"/>
  <c r="BY224" i="2"/>
  <c r="BY225" i="2" s="1"/>
  <c r="Z27" i="3" s="1"/>
  <c r="BY252" i="2"/>
  <c r="BY140" i="2"/>
  <c r="BY141" i="2" s="1"/>
  <c r="Z15" i="3" s="1"/>
  <c r="BY253" i="2"/>
  <c r="BY245" i="2"/>
  <c r="BY246" i="2" s="1"/>
  <c r="Z30" i="3" s="1"/>
  <c r="BY84" i="2"/>
  <c r="BY85" i="2" s="1"/>
  <c r="Z7" i="3" s="1"/>
  <c r="BY217" i="2"/>
  <c r="BY218" i="2" s="1"/>
  <c r="Z26" i="3" s="1"/>
  <c r="BY238" i="2"/>
  <c r="BY239" i="2"/>
  <c r="Z29" i="3" s="1"/>
  <c r="BY231" i="2"/>
  <c r="BY232" i="2" s="1"/>
  <c r="Z28" i="3" s="1"/>
  <c r="BZ78" i="2"/>
  <c r="CA77" i="2"/>
  <c r="Z12" i="3"/>
  <c r="Z31" i="3"/>
  <c r="BZ240" i="2" l="1"/>
  <c r="BZ219" i="2"/>
  <c r="BZ254" i="2"/>
  <c r="BZ198" i="2"/>
  <c r="BZ233" i="2"/>
  <c r="BZ247" i="2"/>
  <c r="BZ226" i="2"/>
  <c r="BZ212" i="2"/>
  <c r="BZ156" i="2"/>
  <c r="BZ205" i="2"/>
  <c r="BZ177" i="2"/>
  <c r="BZ149" i="2"/>
  <c r="BZ142" i="2"/>
  <c r="BZ184" i="2"/>
  <c r="BZ163" i="2"/>
  <c r="BZ191" i="2"/>
  <c r="BZ170" i="2"/>
  <c r="BZ135" i="2"/>
  <c r="BZ121" i="2"/>
  <c r="BZ93" i="2"/>
  <c r="BZ107" i="2"/>
  <c r="BZ114" i="2"/>
  <c r="BZ86" i="2"/>
  <c r="BZ128" i="2"/>
  <c r="BZ100" i="2"/>
  <c r="Z8" i="3"/>
  <c r="CC77" i="2"/>
  <c r="CB77" i="2"/>
  <c r="CB78" i="2" s="1"/>
  <c r="CB254" i="2" l="1"/>
  <c r="CB233" i="2"/>
  <c r="CB212" i="2"/>
  <c r="CB247" i="2"/>
  <c r="CB226" i="2"/>
  <c r="CB240" i="2"/>
  <c r="CB219" i="2"/>
  <c r="CB156" i="2"/>
  <c r="CB205" i="2"/>
  <c r="CB198" i="2"/>
  <c r="CB191" i="2"/>
  <c r="CB170" i="2"/>
  <c r="CB184" i="2"/>
  <c r="CB177" i="2"/>
  <c r="CB128" i="2"/>
  <c r="CB163" i="2"/>
  <c r="CB142" i="2"/>
  <c r="CB114" i="2"/>
  <c r="CB121" i="2"/>
  <c r="CB100" i="2"/>
  <c r="CB135" i="2"/>
  <c r="CB107" i="2"/>
  <c r="CB86" i="2"/>
  <c r="CB93" i="2"/>
  <c r="CB149" i="2"/>
  <c r="CB213" i="2"/>
  <c r="CB157" i="2"/>
  <c r="CB206" i="2"/>
  <c r="CB255" i="2"/>
  <c r="CB199" i="2"/>
  <c r="CB248" i="2"/>
  <c r="CB192" i="2"/>
  <c r="CB241" i="2"/>
  <c r="CB185" i="2"/>
  <c r="CB234" i="2"/>
  <c r="CB178" i="2"/>
  <c r="CB227" i="2"/>
  <c r="CB171" i="2"/>
  <c r="CB220" i="2"/>
  <c r="CB164" i="2"/>
  <c r="CB87" i="2"/>
  <c r="CB150" i="2"/>
  <c r="CB136" i="2"/>
  <c r="CB129" i="2"/>
  <c r="CB143" i="2"/>
  <c r="CB122" i="2"/>
  <c r="CB94" i="2"/>
  <c r="CB108" i="2"/>
  <c r="CB101" i="2"/>
  <c r="CB115" i="2"/>
  <c r="CB133" i="2"/>
  <c r="CB91" i="2"/>
  <c r="CB99" i="2"/>
  <c r="CB105" i="2"/>
  <c r="CB106" i="2"/>
  <c r="CB127" i="2"/>
  <c r="CB112" i="2"/>
  <c r="CB113" i="2"/>
  <c r="CB119" i="2"/>
  <c r="CB92" i="2"/>
  <c r="CB120" i="2"/>
  <c r="CB98" i="2"/>
  <c r="CB126" i="2"/>
  <c r="CB140" i="2"/>
  <c r="CB141" i="2"/>
  <c r="CB169" i="2"/>
  <c r="CB161" i="2"/>
  <c r="CB162" i="2"/>
  <c r="CB154" i="2"/>
  <c r="CB155" i="2"/>
  <c r="CB134" i="2"/>
  <c r="CB147" i="2"/>
  <c r="CB148" i="2"/>
  <c r="CB176" i="2"/>
  <c r="CB210" i="2"/>
  <c r="CB183" i="2"/>
  <c r="CB168" i="2"/>
  <c r="CB182" i="2"/>
  <c r="CB203" i="2"/>
  <c r="CB204" i="2"/>
  <c r="CB196" i="2"/>
  <c r="CB175" i="2"/>
  <c r="CB197" i="2"/>
  <c r="CB189" i="2"/>
  <c r="CB231" i="2"/>
  <c r="CB232" i="2"/>
  <c r="CB190" i="2"/>
  <c r="CB224" i="2"/>
  <c r="CB252" i="2"/>
  <c r="CB225" i="2"/>
  <c r="CB253" i="2"/>
  <c r="CB245" i="2"/>
  <c r="CB246" i="2"/>
  <c r="CB211" i="2"/>
  <c r="CB217" i="2"/>
  <c r="CB218" i="2"/>
  <c r="CB238" i="2"/>
  <c r="CB85" i="2"/>
  <c r="CB84" i="2"/>
  <c r="CB239" i="2"/>
  <c r="AA10" i="3"/>
  <c r="AA18" i="3"/>
  <c r="AA26" i="3"/>
  <c r="AA11" i="3"/>
  <c r="AA19" i="3"/>
  <c r="AA27" i="3"/>
  <c r="AA23" i="3"/>
  <c r="AA22" i="3"/>
  <c r="AA25" i="3"/>
  <c r="AA12" i="3"/>
  <c r="AA20" i="3"/>
  <c r="AA28" i="3"/>
  <c r="AA30" i="3"/>
  <c r="AA31" i="3"/>
  <c r="AA16" i="3"/>
  <c r="AA13" i="3"/>
  <c r="AA21" i="3"/>
  <c r="AA29" i="3"/>
  <c r="AA14" i="3"/>
  <c r="AA15" i="3"/>
  <c r="AA8" i="3"/>
  <c r="AA9" i="3"/>
  <c r="AA24" i="3"/>
  <c r="AA17" i="3"/>
  <c r="AA7" i="3"/>
  <c r="CC78" i="2"/>
  <c r="C24" i="4" l="1"/>
  <c r="CC254" i="2"/>
  <c r="CC233" i="2"/>
  <c r="CC212" i="2"/>
  <c r="CC247" i="2"/>
  <c r="CC191" i="2"/>
  <c r="CC226" i="2"/>
  <c r="CC240" i="2"/>
  <c r="CC219" i="2"/>
  <c r="CC205" i="2"/>
  <c r="CC198" i="2"/>
  <c r="CC149" i="2"/>
  <c r="CC184" i="2"/>
  <c r="CC142" i="2"/>
  <c r="CC163" i="2"/>
  <c r="CC156" i="2"/>
  <c r="CC135" i="2"/>
  <c r="CC170" i="2"/>
  <c r="CC128" i="2"/>
  <c r="CC121" i="2"/>
  <c r="CC100" i="2"/>
  <c r="CC177" i="2"/>
  <c r="CC107" i="2"/>
  <c r="CC114" i="2"/>
  <c r="CC86" i="2"/>
  <c r="CC93" i="2"/>
  <c r="E20" i="4" l="1"/>
  <c r="A230" i="2"/>
  <c r="C234" i="2" s="1"/>
  <c r="A111" i="2"/>
  <c r="C115" i="2" s="1"/>
  <c r="A181" i="2"/>
  <c r="C183" i="2" s="1"/>
  <c r="A237" i="2"/>
  <c r="C242" i="2" s="1"/>
  <c r="A139" i="2"/>
  <c r="C144" i="2" s="1"/>
  <c r="A188" i="2"/>
  <c r="C190" i="2" s="1"/>
  <c r="A195" i="2"/>
  <c r="C199" i="2" s="1"/>
  <c r="A90" i="2"/>
  <c r="C92" i="2" s="1"/>
  <c r="A202" i="2"/>
  <c r="C207" i="2" s="1"/>
  <c r="Q73" i="2"/>
  <c r="Q65" i="2" s="1"/>
  <c r="K73" i="2"/>
  <c r="K69" i="2" s="1"/>
  <c r="A104" i="2"/>
  <c r="C106" i="2" s="1"/>
  <c r="BM73" i="2"/>
  <c r="BM67" i="2" s="1"/>
  <c r="A216" i="2"/>
  <c r="C221" i="2" s="1"/>
  <c r="BA73" i="2"/>
  <c r="BA69" i="2" s="1"/>
  <c r="H73" i="2"/>
  <c r="H66" i="2" s="1"/>
  <c r="A209" i="2"/>
  <c r="C213" i="2" s="1"/>
  <c r="A118" i="2"/>
  <c r="C120" i="2" s="1"/>
  <c r="BD73" i="2"/>
  <c r="BD68" i="2" s="1"/>
  <c r="AI73" i="2"/>
  <c r="AI68" i="2" s="1"/>
  <c r="AF73" i="2"/>
  <c r="AF65" i="2" s="1"/>
  <c r="A125" i="2"/>
  <c r="C130" i="2" s="1"/>
  <c r="A132" i="2"/>
  <c r="C137" i="2" s="1"/>
  <c r="A83" i="2"/>
  <c r="C88" i="2" s="1"/>
  <c r="BV73" i="2"/>
  <c r="BV66" i="2" s="1"/>
  <c r="BG73" i="2"/>
  <c r="BG69" i="2" s="1"/>
  <c r="A167" i="2"/>
  <c r="C169" i="2" s="1"/>
  <c r="A174" i="2"/>
  <c r="C178" i="2" s="1"/>
  <c r="Z73" i="2"/>
  <c r="Z67" i="2" s="1"/>
  <c r="BS73" i="2"/>
  <c r="BS68" i="2" s="1"/>
  <c r="N73" i="2"/>
  <c r="N68" i="2" s="1"/>
  <c r="A153" i="2"/>
  <c r="C158" i="2" s="1"/>
  <c r="AR73" i="2"/>
  <c r="AR66" i="2" s="1"/>
  <c r="AX73" i="2"/>
  <c r="AX69" i="2" s="1"/>
  <c r="AO73" i="2"/>
  <c r="AO69" i="2" s="1"/>
  <c r="A244" i="2"/>
  <c r="C248" i="2" s="1"/>
  <c r="A223" i="2"/>
  <c r="C225" i="2" s="1"/>
  <c r="BJ73" i="2"/>
  <c r="BJ67" i="2" s="1"/>
  <c r="BY73" i="2"/>
  <c r="BY69" i="2" s="1"/>
  <c r="A146" i="2"/>
  <c r="C151" i="2" s="1"/>
  <c r="BP73" i="2"/>
  <c r="BP67" i="2" s="1"/>
  <c r="CB73" i="2"/>
  <c r="CB66" i="2" s="1"/>
  <c r="A251" i="2"/>
  <c r="C253" i="2" s="1"/>
  <c r="AL73" i="2"/>
  <c r="AL65" i="2" s="1"/>
  <c r="A160" i="2"/>
  <c r="C165" i="2" s="1"/>
  <c r="T73" i="2"/>
  <c r="T65" i="2" s="1"/>
  <c r="AC73" i="2"/>
  <c r="AC67" i="2" s="1"/>
  <c r="A97" i="2"/>
  <c r="C99" i="2" s="1"/>
  <c r="AU73" i="2"/>
  <c r="AU65" i="2" s="1"/>
  <c r="W73" i="2"/>
  <c r="W65" i="2" s="1"/>
  <c r="F29" i="5"/>
  <c r="E24" i="4"/>
  <c r="BS69" i="2" l="1"/>
  <c r="C172" i="2"/>
  <c r="AF69" i="2"/>
  <c r="AF67" i="2"/>
  <c r="BV68" i="2"/>
  <c r="AI65" i="2"/>
  <c r="AR65" i="2"/>
  <c r="AF66" i="2"/>
  <c r="C86" i="2"/>
  <c r="C141" i="2"/>
  <c r="CB68" i="2"/>
  <c r="C206" i="2"/>
  <c r="N66" i="2"/>
  <c r="AX66" i="2"/>
  <c r="N67" i="2"/>
  <c r="C134" i="2"/>
  <c r="AI69" i="2"/>
  <c r="BM66" i="2"/>
  <c r="C185" i="2"/>
  <c r="C101" i="2"/>
  <c r="AX65" i="2"/>
  <c r="N69" i="2"/>
  <c r="C162" i="2"/>
  <c r="BY67" i="2"/>
  <c r="AX67" i="2"/>
  <c r="BV69" i="2"/>
  <c r="BM69" i="2"/>
  <c r="C197" i="2"/>
  <c r="BV67" i="2"/>
  <c r="C211" i="2"/>
  <c r="C255" i="2"/>
  <c r="C150" i="2"/>
  <c r="C227" i="2"/>
  <c r="C235" i="2"/>
  <c r="T67" i="2"/>
  <c r="W69" i="2"/>
  <c r="AU68" i="2"/>
  <c r="AC65" i="2"/>
  <c r="T69" i="2"/>
  <c r="AL67" i="2"/>
  <c r="CB65" i="2"/>
  <c r="BP69" i="2"/>
  <c r="BY66" i="2"/>
  <c r="BJ68" i="2"/>
  <c r="C249" i="2"/>
  <c r="AO68" i="2"/>
  <c r="AR67" i="2"/>
  <c r="C155" i="2"/>
  <c r="BS67" i="2"/>
  <c r="Z65" i="2"/>
  <c r="BG68" i="2"/>
  <c r="C127" i="2"/>
  <c r="BD65" i="2"/>
  <c r="BA68" i="2"/>
  <c r="C108" i="2"/>
  <c r="H69" i="2"/>
  <c r="Q66" i="2"/>
  <c r="C95" i="2"/>
  <c r="C192" i="2"/>
  <c r="C239" i="2"/>
  <c r="C113" i="2"/>
  <c r="AO65" i="2"/>
  <c r="C176" i="2"/>
  <c r="BP65" i="2"/>
  <c r="AO67" i="2"/>
  <c r="Q68" i="2"/>
  <c r="W68" i="2"/>
  <c r="AC68" i="2"/>
  <c r="AL69" i="2"/>
  <c r="BG67" i="2"/>
  <c r="C129" i="2"/>
  <c r="BD69" i="2"/>
  <c r="BA66" i="2"/>
  <c r="C109" i="2"/>
  <c r="K65" i="2"/>
  <c r="Q67" i="2"/>
  <c r="C94" i="2"/>
  <c r="C193" i="2"/>
  <c r="C241" i="2"/>
  <c r="C85" i="2"/>
  <c r="A75" i="2"/>
  <c r="H68" i="2"/>
  <c r="W66" i="2"/>
  <c r="C102" i="2"/>
  <c r="AC66" i="2"/>
  <c r="C164" i="2"/>
  <c r="AL66" i="2"/>
  <c r="CB69" i="2"/>
  <c r="BP68" i="2"/>
  <c r="BY68" i="2"/>
  <c r="BJ65" i="2"/>
  <c r="C246" i="2"/>
  <c r="AX68" i="2"/>
  <c r="AR68" i="2"/>
  <c r="N65" i="2"/>
  <c r="BS65" i="2"/>
  <c r="Z68" i="2"/>
  <c r="C171" i="2"/>
  <c r="BV65" i="2"/>
  <c r="C136" i="2"/>
  <c r="AF68" i="2"/>
  <c r="AI67" i="2"/>
  <c r="BD67" i="2"/>
  <c r="C214" i="2"/>
  <c r="BA67" i="2"/>
  <c r="BM68" i="2"/>
  <c r="K68" i="2"/>
  <c r="K67" i="2"/>
  <c r="C204" i="2"/>
  <c r="C200" i="2"/>
  <c r="C143" i="2"/>
  <c r="C186" i="2"/>
  <c r="C123" i="2"/>
  <c r="C218" i="2"/>
  <c r="BJ69" i="2"/>
  <c r="Z69" i="2"/>
  <c r="W67" i="2"/>
  <c r="AL68" i="2"/>
  <c r="CB67" i="2"/>
  <c r="BP66" i="2"/>
  <c r="BY65" i="2"/>
  <c r="BJ66" i="2"/>
  <c r="BS66" i="2"/>
  <c r="Z66" i="2"/>
  <c r="K66" i="2"/>
  <c r="C116" i="2"/>
  <c r="H67" i="2"/>
  <c r="AU66" i="2"/>
  <c r="BG65" i="2"/>
  <c r="AU69" i="2"/>
  <c r="T68" i="2"/>
  <c r="C157" i="2"/>
  <c r="AC69" i="2"/>
  <c r="AR69" i="2"/>
  <c r="AI66" i="2"/>
  <c r="BD66" i="2"/>
  <c r="BA65" i="2"/>
  <c r="BM65" i="2"/>
  <c r="AU67" i="2"/>
  <c r="T66" i="2"/>
  <c r="C256" i="2"/>
  <c r="C148" i="2"/>
  <c r="C228" i="2"/>
  <c r="AO66" i="2"/>
  <c r="C179" i="2"/>
  <c r="BG66" i="2"/>
  <c r="C122" i="2"/>
  <c r="E73" i="2"/>
  <c r="C220" i="2"/>
  <c r="Q69" i="2"/>
  <c r="C232" i="2"/>
  <c r="C87" i="2"/>
  <c r="C77" i="2" s="1"/>
  <c r="H65" i="2"/>
  <c r="C65" i="2" l="1"/>
  <c r="J19" i="5" s="1"/>
  <c r="C66" i="2"/>
  <c r="J20" i="5" s="1"/>
  <c r="C78" i="2"/>
  <c r="J23" i="5" s="1"/>
  <c r="C68" i="2"/>
  <c r="C76" i="2" s="1"/>
  <c r="B23" i="4"/>
  <c r="A10" i="5"/>
  <c r="C75" i="2"/>
  <c r="C69" i="2"/>
  <c r="J13" i="5" s="1"/>
  <c r="F14" i="5" s="1"/>
  <c r="C67" i="2"/>
  <c r="J22" i="5" s="1"/>
  <c r="F25" i="5" l="1"/>
  <c r="F21" i="5"/>
</calcChain>
</file>

<file path=xl/sharedStrings.xml><?xml version="1.0" encoding="utf-8"?>
<sst xmlns="http://schemas.openxmlformats.org/spreadsheetml/2006/main" count="584" uniqueCount="201">
  <si>
    <t>kN/m</t>
  </si>
  <si>
    <t>nein</t>
  </si>
  <si>
    <t>Dropdown-Listen</t>
  </si>
  <si>
    <t>ja</t>
  </si>
  <si>
    <t>Aufteilen</t>
  </si>
  <si>
    <t>Anz. Platten</t>
  </si>
  <si>
    <r>
      <t>n</t>
    </r>
    <r>
      <rPr>
        <vertAlign val="subscript"/>
        <sz val="11"/>
        <color theme="1"/>
        <rFont val="Calibri"/>
        <family val="2"/>
        <scheme val="minor"/>
      </rPr>
      <t>Pl,L</t>
    </r>
    <r>
      <rPr>
        <sz val="11"/>
        <color theme="1"/>
        <rFont val="Calibri"/>
        <family val="2"/>
        <scheme val="minor"/>
      </rPr>
      <t xml:space="preserve"> =</t>
    </r>
  </si>
  <si>
    <r>
      <t>n</t>
    </r>
    <r>
      <rPr>
        <vertAlign val="subscript"/>
        <sz val="11"/>
        <color theme="1"/>
        <rFont val="Calibri"/>
        <family val="2"/>
        <scheme val="minor"/>
      </rPr>
      <t>Pl,H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</si>
  <si>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Tafel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</si>
  <si>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Tafel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</si>
  <si>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</si>
  <si>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Platten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</si>
  <si>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Platten</t>
    </r>
    <r>
      <rPr>
        <sz val="11"/>
        <color theme="1"/>
        <rFont val="Calibri"/>
        <family val="2"/>
        <scheme val="minor"/>
      </rPr>
      <t xml:space="preserve"> =</t>
    </r>
  </si>
  <si>
    <r>
      <t>Balk.Abst.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</si>
  <si>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Rest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</si>
  <si>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Rest</t>
    </r>
    <r>
      <rPr>
        <sz val="11"/>
        <color theme="1"/>
        <rFont val="Calibri"/>
        <family val="2"/>
        <scheme val="minor"/>
      </rPr>
      <t xml:space="preserve"> =</t>
    </r>
  </si>
  <si>
    <t>Anordn. PPl</t>
  </si>
  <si>
    <t>Diagramm</t>
  </si>
  <si>
    <t>Decke</t>
  </si>
  <si>
    <t>Deckenbalken</t>
  </si>
  <si>
    <t>Platten</t>
  </si>
  <si>
    <t>Lrest = 0</t>
  </si>
  <si>
    <t>Lp,i</t>
  </si>
  <si>
    <t>Lp,i =</t>
  </si>
  <si>
    <t>Hp,i</t>
  </si>
  <si>
    <t>Hrest = 0</t>
  </si>
  <si>
    <t>u --&gt; o</t>
  </si>
  <si>
    <t>Hp,i =</t>
  </si>
  <si>
    <t>Plattenreihe</t>
  </si>
  <si>
    <t>1 oben</t>
  </si>
  <si>
    <t>Plattenspalte</t>
  </si>
  <si>
    <t>1 links</t>
  </si>
  <si>
    <t>Typ 2: Belastung parallel zu den Deckenbalken</t>
  </si>
  <si>
    <t>links</t>
  </si>
  <si>
    <t>rechts</t>
  </si>
  <si>
    <t>li.+re.</t>
  </si>
  <si>
    <t>Hrest nicht aufgeteilt</t>
  </si>
  <si>
    <t>Hrest aufgeteilt n=1</t>
  </si>
  <si>
    <t>Hrest aufgeteilt n=2</t>
  </si>
  <si>
    <t>Hrest aufgeteilt n=3</t>
  </si>
  <si>
    <t>Lrest = links</t>
  </si>
  <si>
    <t>Lrest = rechts</t>
  </si>
  <si>
    <t>Lrest = li.+re.</t>
  </si>
  <si>
    <t>3S - 2</t>
  </si>
  <si>
    <t>OSB - 2</t>
  </si>
  <si>
    <t>Spanplatte - 2</t>
  </si>
  <si>
    <t>Holz - 1</t>
  </si>
  <si>
    <t>Klammer</t>
  </si>
  <si>
    <t>Nägel</t>
  </si>
  <si>
    <t>Myk</t>
  </si>
  <si>
    <t>rho,k</t>
  </si>
  <si>
    <t>n.v.</t>
  </si>
  <si>
    <t>fhk</t>
  </si>
  <si>
    <t>beta</t>
  </si>
  <si>
    <t>d =</t>
  </si>
  <si>
    <t>l =</t>
  </si>
  <si>
    <t>t =</t>
  </si>
  <si>
    <t>t1 =</t>
  </si>
  <si>
    <t>t2 =</t>
  </si>
  <si>
    <t>Fall 1</t>
  </si>
  <si>
    <t>Fall 2</t>
  </si>
  <si>
    <t>Fall 3</t>
  </si>
  <si>
    <t>Fall 4</t>
  </si>
  <si>
    <t>Fall 5</t>
  </si>
  <si>
    <t>Fall 6</t>
  </si>
  <si>
    <t>MIN =</t>
  </si>
  <si>
    <t>maßg.</t>
  </si>
  <si>
    <t>NKL 1</t>
  </si>
  <si>
    <t>NKL 2</t>
  </si>
  <si>
    <t>kmod =</t>
  </si>
  <si>
    <t>kmod,Verb.</t>
  </si>
  <si>
    <t>Fv,Rd =</t>
  </si>
  <si>
    <t>N</t>
  </si>
  <si>
    <t>rho,mean =</t>
  </si>
  <si>
    <t>kg/m³</t>
  </si>
  <si>
    <t>Kser =</t>
  </si>
  <si>
    <t>Bepl.</t>
  </si>
  <si>
    <t>OSB 3/4</t>
  </si>
  <si>
    <t>Rippe</t>
  </si>
  <si>
    <t>mm</t>
  </si>
  <si>
    <t>N/mm²</t>
  </si>
  <si>
    <t>VM</t>
  </si>
  <si>
    <t>Klammern</t>
  </si>
  <si>
    <t>NKL =</t>
  </si>
  <si>
    <t>N/mm</t>
  </si>
  <si>
    <t>Platte</t>
  </si>
  <si>
    <t>3S</t>
  </si>
  <si>
    <t>Sp.Pl. P4</t>
  </si>
  <si>
    <t>Sp.Pl. P5</t>
  </si>
  <si>
    <t>Sp.Pl. P6</t>
  </si>
  <si>
    <t>Sp.Pl. P7</t>
  </si>
  <si>
    <t>VH C24</t>
  </si>
  <si>
    <t>m</t>
  </si>
  <si>
    <t>Projekt</t>
  </si>
  <si>
    <t>Seite</t>
  </si>
  <si>
    <t>Position</t>
  </si>
  <si>
    <t>Pos.-Nr.</t>
  </si>
  <si>
    <t>Datum</t>
  </si>
  <si>
    <t>Bemessung Deckentafel nach Schubfeldträgermodell</t>
  </si>
  <si>
    <t>freie Plattenränder?</t>
  </si>
  <si>
    <t>Wichtige Hinweise:</t>
  </si>
  <si>
    <r>
      <t>k</t>
    </r>
    <r>
      <rPr>
        <vertAlign val="subscript"/>
        <sz val="11"/>
        <color theme="1"/>
        <rFont val="Calibri"/>
        <family val="2"/>
        <scheme val="minor"/>
      </rPr>
      <t>plast</t>
    </r>
    <r>
      <rPr>
        <sz val="11"/>
        <color theme="1"/>
        <rFont val="Calibri"/>
        <family val="2"/>
        <scheme val="minor"/>
      </rPr>
      <t xml:space="preserve"> =</t>
    </r>
  </si>
  <si>
    <t>max. Schubflüsse in den einzelnen Platten</t>
  </si>
  <si>
    <r>
      <t>L</t>
    </r>
    <r>
      <rPr>
        <vertAlign val="subscript"/>
        <sz val="11"/>
        <color theme="1"/>
        <rFont val="Calibri"/>
        <family val="2"/>
        <scheme val="minor"/>
      </rPr>
      <t>Pl</t>
    </r>
  </si>
  <si>
    <r>
      <t>H</t>
    </r>
    <r>
      <rPr>
        <vertAlign val="subscript"/>
        <sz val="11"/>
        <color theme="1"/>
        <rFont val="Calibri"/>
        <family val="2"/>
        <scheme val="minor"/>
      </rPr>
      <t>Pl</t>
    </r>
  </si>
  <si>
    <t>Pl-Nr</t>
  </si>
  <si>
    <t>HPl</t>
  </si>
  <si>
    <t>xi</t>
  </si>
  <si>
    <t>Vi</t>
  </si>
  <si>
    <t>Ho</t>
  </si>
  <si>
    <t>Hu</t>
  </si>
  <si>
    <t>s90,r</t>
  </si>
  <si>
    <t>sres</t>
  </si>
  <si>
    <t>nrpi</t>
  </si>
  <si>
    <t>Rand oben</t>
  </si>
  <si>
    <t>Rand unten</t>
  </si>
  <si>
    <t>s0,m</t>
  </si>
  <si>
    <t>Nachweise</t>
  </si>
  <si>
    <t>Schubfluss in der Auflagerrippe</t>
  </si>
  <si>
    <r>
      <t>= f</t>
    </r>
    <r>
      <rPr>
        <vertAlign val="subscript"/>
        <sz val="11"/>
        <color theme="1"/>
        <rFont val="Calibri"/>
        <family val="2"/>
        <scheme val="minor"/>
      </rPr>
      <t>s,d</t>
    </r>
  </si>
  <si>
    <r>
      <t>= k</t>
    </r>
    <r>
      <rPr>
        <vertAlign val="subscript"/>
        <sz val="11"/>
        <color theme="1"/>
        <rFont val="Calibri"/>
        <family val="2"/>
        <scheme val="minor"/>
      </rPr>
      <t>plast</t>
    </r>
    <r>
      <rPr>
        <sz val="11"/>
        <color theme="1"/>
        <rFont val="Calibri"/>
        <family val="2"/>
        <scheme val="minor"/>
      </rPr>
      <t>*f</t>
    </r>
    <r>
      <rPr>
        <vertAlign val="subscript"/>
        <sz val="11"/>
        <color theme="1"/>
        <rFont val="Calibri"/>
        <family val="2"/>
        <scheme val="minor"/>
      </rPr>
      <t>s,d</t>
    </r>
  </si>
  <si>
    <t>kN</t>
  </si>
  <si>
    <t>Pl.-ränder</t>
  </si>
  <si>
    <t>frei</t>
  </si>
  <si>
    <t>unterstützt</t>
  </si>
  <si>
    <t>Durchbiegungen Typ 1</t>
  </si>
  <si>
    <t>vG =</t>
  </si>
  <si>
    <t>vE =</t>
  </si>
  <si>
    <t>Rechenwerte:</t>
  </si>
  <si>
    <t>vK,0 =</t>
  </si>
  <si>
    <t>vK,90 =</t>
  </si>
  <si>
    <t>nrp =</t>
  </si>
  <si>
    <t>Durchbiegungen</t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</si>
  <si>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</si>
  <si>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</si>
  <si>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K,0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</si>
  <si>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K,90</t>
    </r>
    <r>
      <rPr>
        <sz val="11"/>
        <color theme="1"/>
        <rFont val="Calibri"/>
        <family val="2"/>
        <scheme val="minor"/>
      </rPr>
      <t xml:space="preserve"> =</t>
    </r>
  </si>
  <si>
    <t>= L/500</t>
  </si>
  <si>
    <t>max. Moment</t>
  </si>
  <si>
    <t>max. Gurt-Normalkraft</t>
  </si>
  <si>
    <t>Md =</t>
  </si>
  <si>
    <t>kNm</t>
  </si>
  <si>
    <r>
      <t>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</si>
  <si>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r>
      <t>= f</t>
    </r>
    <r>
      <rPr>
        <vertAlign val="subscript"/>
        <sz val="11"/>
        <color theme="1"/>
        <rFont val="Calibri"/>
        <family val="2"/>
        <scheme val="minor"/>
      </rPr>
      <t>c,0,d</t>
    </r>
  </si>
  <si>
    <r>
      <t>= f</t>
    </r>
    <r>
      <rPr>
        <vertAlign val="subscript"/>
        <sz val="11"/>
        <color theme="1"/>
        <rFont val="Calibri"/>
        <family val="2"/>
        <scheme val="minor"/>
      </rPr>
      <t>t,0,d</t>
    </r>
  </si>
  <si>
    <t>Druckspannungsnachweis Gurt ohne Knicken:</t>
  </si>
  <si>
    <t>Zugspannungsnachweis Gurt:</t>
  </si>
  <si>
    <t>Reihe</t>
  </si>
  <si>
    <t>maßgebend</t>
  </si>
  <si>
    <t>s0,A</t>
  </si>
  <si>
    <t>Größter resultierender Schubfluss in Auflagerrippe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</si>
  <si>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res,d</t>
    </r>
    <r>
      <rPr>
        <b/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</si>
  <si>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A,d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</si>
  <si>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</si>
  <si>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</si>
  <si>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v,Rd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</si>
  <si>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ser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</si>
  <si>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</si>
  <si>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</si>
  <si>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0,mean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</si>
  <si>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0,A,d</t>
    </r>
    <r>
      <rPr>
        <b/>
        <sz val="11"/>
        <color theme="1"/>
        <rFont val="Calibri"/>
        <family val="2"/>
        <scheme val="minor"/>
      </rPr>
      <t xml:space="preserve"> =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</si>
  <si>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ges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</si>
  <si>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c,0,d</t>
    </r>
    <r>
      <rPr>
        <b/>
        <sz val="11"/>
        <color theme="1"/>
        <rFont val="Calibri"/>
        <family val="2"/>
        <scheme val="minor"/>
      </rPr>
      <t xml:space="preserve"> 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</si>
  <si>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s,d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</si>
  <si>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t,0,d</t>
    </r>
    <r>
      <rPr>
        <b/>
        <sz val="11"/>
        <color theme="1"/>
        <rFont val="Calibri"/>
        <family val="2"/>
        <scheme val="minor"/>
      </rPr>
      <t xml:space="preserve"> =</t>
    </r>
  </si>
  <si>
    <t>Anordnung Restlänge</t>
  </si>
  <si>
    <r>
      <t>rho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</si>
  <si>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Pl,li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</si>
  <si>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Pl,re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</si>
  <si>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r,re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</si>
  <si>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r,li</t>
    </r>
    <r>
      <rPr>
        <sz val="11"/>
        <color theme="1"/>
        <rFont val="Calibri"/>
        <family val="2"/>
        <scheme val="minor"/>
      </rPr>
      <t xml:space="preserve"> =</t>
    </r>
  </si>
  <si>
    <t>Schubfluss in der Auflagerrippe:</t>
  </si>
  <si>
    <t>- Schubfluss infolge Rippen-Querkräften:</t>
  </si>
  <si>
    <r>
      <t>V</t>
    </r>
    <r>
      <rPr>
        <vertAlign val="subscript"/>
        <sz val="11"/>
        <color theme="1"/>
        <rFont val="Calibri"/>
        <family val="2"/>
        <scheme val="minor"/>
      </rPr>
      <t>m,d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</si>
  <si>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Times New Roman"/>
        <family val="1"/>
      </rPr>
      <t>l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</si>
  <si>
    <r>
      <t>n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</si>
  <si>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Pl</t>
    </r>
    <r>
      <rPr>
        <sz val="11"/>
        <color theme="1"/>
        <rFont val="Calibri"/>
        <family val="2"/>
        <scheme val="minor"/>
      </rPr>
      <t xml:space="preserve"> =</t>
    </r>
  </si>
  <si>
    <t>Vm,d</t>
  </si>
  <si>
    <t>Lp</t>
  </si>
  <si>
    <t>nrp</t>
  </si>
  <si>
    <t>- Resultierender Schubfluss:</t>
  </si>
  <si>
    <t>Berechnung der Schubflüsse nach:</t>
  </si>
  <si>
    <t>Colling, F.; Janßen, P. 2021: Aussteifung von Gebäuden in Holztafelbauart. Ingenieurbüro für Holzbau, Karlsruhe</t>
  </si>
  <si>
    <t>Gurt-nahe Platte (mit 1 freien Plattenrand):</t>
  </si>
  <si>
    <t>Innen liegende Platte (mit 2 freien Plattenrändern):</t>
  </si>
  <si>
    <t>Auflagerrippen</t>
  </si>
  <si>
    <t>Gurte</t>
  </si>
  <si>
    <r>
      <t xml:space="preserve">- Die Deckentafel muss </t>
    </r>
    <r>
      <rPr>
        <b/>
        <sz val="11"/>
        <color theme="1"/>
        <rFont val="Calibri"/>
        <family val="2"/>
        <scheme val="minor"/>
      </rPr>
      <t>durchlaufende</t>
    </r>
    <r>
      <rPr>
        <sz val="11"/>
        <color theme="1"/>
        <rFont val="Calibri"/>
        <family val="2"/>
        <scheme val="minor"/>
      </rPr>
      <t xml:space="preserve"> (zug- und druckfeste) </t>
    </r>
    <r>
      <rPr>
        <b/>
        <sz val="11"/>
        <color theme="1"/>
        <rFont val="Calibri"/>
        <family val="2"/>
        <scheme val="minor"/>
      </rPr>
      <t>Auflagerrippen</t>
    </r>
    <r>
      <rPr>
        <sz val="11"/>
        <color theme="1"/>
        <rFont val="Calibri"/>
        <family val="2"/>
        <scheme val="minor"/>
      </rPr>
      <t xml:space="preserve"> haben (grün)</t>
    </r>
  </si>
  <si>
    <r>
      <t xml:space="preserve">- Die Deckentafel muss </t>
    </r>
    <r>
      <rPr>
        <b/>
        <sz val="11"/>
        <color theme="1"/>
        <rFont val="Calibri"/>
        <family val="2"/>
        <scheme val="minor"/>
      </rPr>
      <t>durchlaufende</t>
    </r>
    <r>
      <rPr>
        <sz val="11"/>
        <color theme="1"/>
        <rFont val="Calibri"/>
        <family val="2"/>
        <scheme val="minor"/>
      </rPr>
      <t xml:space="preserve"> (zug- und druckfeste) </t>
    </r>
    <r>
      <rPr>
        <b/>
        <sz val="11"/>
        <color theme="1"/>
        <rFont val="Calibri"/>
        <family val="2"/>
        <scheme val="minor"/>
      </rPr>
      <t>Gurtrippen</t>
    </r>
    <r>
      <rPr>
        <sz val="11"/>
        <color theme="1"/>
        <rFont val="Calibri"/>
        <family val="2"/>
        <scheme val="minor"/>
      </rPr>
      <t xml:space="preserve"> haben (lila)</t>
    </r>
  </si>
  <si>
    <t>- Schubfluss infolge Querkraft in Auflagerrippe:</t>
  </si>
  <si>
    <t>Vi,lin</t>
  </si>
  <si>
    <t>max VA</t>
  </si>
  <si>
    <t>max s0A</t>
  </si>
  <si>
    <r>
      <t>V</t>
    </r>
    <r>
      <rPr>
        <vertAlign val="subscript"/>
        <sz val="11"/>
        <color theme="1"/>
        <rFont val="Calibri"/>
        <family val="2"/>
        <scheme val="minor"/>
      </rPr>
      <t>i,d</t>
    </r>
    <r>
      <rPr>
        <sz val="11"/>
        <color theme="1"/>
        <rFont val="Calibri"/>
        <family val="2"/>
        <scheme val="minor"/>
      </rPr>
      <t xml:space="preserve"> =</t>
    </r>
  </si>
  <si>
    <t>max Vi</t>
  </si>
  <si>
    <t>min VA</t>
  </si>
  <si>
    <t>© Prof. Dr. F. Colling</t>
  </si>
  <si>
    <t xml:space="preserve">Colling, F.; Kessel, M. 2024: Bemessung von aussteifenden Deckentafeln - genauere Nachweise. </t>
  </si>
  <si>
    <t>INFORMATIONSDIENST HOLZ, holzbau statik aktuell 04</t>
  </si>
  <si>
    <t xml:space="preserve">Diese Bemessungshilfen entsprechen zum Zeitpunkt der Fertigstellung den anerkannten Regeln der Technik. </t>
  </si>
  <si>
    <t>Eine Haftung für den Inhalt kann trotz sorgfältigster Bearbeitung und Korrektur nicht übernommen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</si>
</sst>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&quot; m&quot;"/>
    <numFmt numFmtId="165" formatCode="0.000"/>
    <numFmt numFmtId="166" formatCode="0.0"/>
    <numFmt numFmtId="167" formatCode="d/m/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0" xfId="0" applyBorder="1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3" fillId="3" borderId="0" xfId="0" applyFont="1" applyFill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7" xfId="0" applyFont="1" applyBorder="1" applyProtection="1">
      <protection hidden="1"/>
    </xf>
    <xf numFmtId="0" fontId="0" fillId="0" borderId="8" xfId="0" applyBorder="1" applyProtection="1"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7" xfId="0" applyFont="1" applyBorder="1" applyProtection="1">
      <protection hidden="1"/>
    </xf>
    <xf numFmtId="164" fontId="0" fillId="0" borderId="2" xfId="0" applyNumberFormat="1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right" shrinkToFit="1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0" fillId="0" borderId="6" xfId="0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4" xfId="0" applyFont="1" applyBorder="1" applyProtection="1"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165" fontId="0" fillId="0" borderId="8" xfId="0" applyNumberFormat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/>
      <protection locked="0" hidden="1"/>
    </xf>
    <xf numFmtId="165" fontId="0" fillId="2" borderId="0" xfId="0" applyNumberFormat="1" applyFill="1" applyAlignment="1" applyProtection="1">
      <alignment horizontal="center"/>
      <protection locked="0" hidden="1"/>
    </xf>
    <xf numFmtId="2" fontId="0" fillId="2" borderId="2" xfId="0" applyNumberFormat="1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0" fontId="0" fillId="2" borderId="0" xfId="0" applyFill="1" applyAlignment="1" applyProtection="1">
      <alignment horizontal="center"/>
      <protection locked="0" hidden="1"/>
    </xf>
    <xf numFmtId="0" fontId="9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6" fontId="0" fillId="0" borderId="2" xfId="0" applyNumberFormat="1" applyBorder="1" applyAlignment="1" applyProtection="1">
      <alignment horizontal="center"/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9" xfId="0" applyNumberFormat="1" applyBorder="1" applyAlignment="1" applyProtection="1">
      <alignment horizontal="center"/>
      <protection hidden="1"/>
    </xf>
    <xf numFmtId="165" fontId="0" fillId="0" borderId="9" xfId="0" applyNumberFormat="1" applyBorder="1" applyAlignment="1" applyProtection="1">
      <alignment horizontal="center"/>
      <protection hidden="1"/>
    </xf>
    <xf numFmtId="166" fontId="1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" fontId="1" fillId="0" borderId="7" xfId="0" applyNumberFormat="1" applyFont="1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165" fontId="0" fillId="5" borderId="15" xfId="0" applyNumberFormat="1" applyFill="1" applyBorder="1" applyAlignment="1" applyProtection="1">
      <alignment horizontal="center"/>
      <protection hidden="1"/>
    </xf>
    <xf numFmtId="165" fontId="0" fillId="5" borderId="9" xfId="0" applyNumberFormat="1" applyFill="1" applyBorder="1" applyAlignment="1" applyProtection="1">
      <alignment horizontal="center"/>
      <protection hidden="1"/>
    </xf>
    <xf numFmtId="165" fontId="1" fillId="5" borderId="13" xfId="0" applyNumberFormat="1" applyFont="1" applyFill="1" applyBorder="1" applyAlignment="1" applyProtection="1">
      <alignment horizontal="center"/>
      <protection hidden="1"/>
    </xf>
    <xf numFmtId="165" fontId="1" fillId="5" borderId="15" xfId="0" applyNumberFormat="1" applyFont="1" applyFill="1" applyBorder="1" applyAlignment="1" applyProtection="1">
      <alignment horizontal="center"/>
      <protection hidden="1"/>
    </xf>
    <xf numFmtId="165" fontId="1" fillId="5" borderId="9" xfId="0" applyNumberFormat="1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67" fontId="0" fillId="2" borderId="9" xfId="0" applyNumberFormat="1" applyFill="1" applyBorder="1" applyProtection="1">
      <protection locked="0" hidden="1"/>
    </xf>
    <xf numFmtId="0" fontId="0" fillId="2" borderId="9" xfId="0" applyFill="1" applyBorder="1" applyAlignment="1" applyProtection="1">
      <alignment horizontal="center"/>
      <protection locked="0" hidden="1"/>
    </xf>
    <xf numFmtId="0" fontId="0" fillId="0" borderId="5" xfId="0" applyBorder="1"/>
    <xf numFmtId="0" fontId="0" fillId="0" borderId="4" xfId="0" applyBorder="1"/>
    <xf numFmtId="0" fontId="9" fillId="0" borderId="4" xfId="0" quotePrefix="1" applyFont="1" applyBorder="1"/>
    <xf numFmtId="0" fontId="19" fillId="0" borderId="4" xfId="0" applyFont="1" applyBorder="1"/>
    <xf numFmtId="0" fontId="19" fillId="0" borderId="4" xfId="0" quotePrefix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2" fillId="0" borderId="4" xfId="0" applyFont="1" applyBorder="1"/>
    <xf numFmtId="165" fontId="0" fillId="0" borderId="6" xfId="0" applyNumberFormat="1" applyBorder="1" applyAlignment="1" applyProtection="1">
      <alignment horizontal="center"/>
      <protection hidden="1"/>
    </xf>
    <xf numFmtId="0" fontId="7" fillId="0" borderId="0" xfId="0" applyFont="1"/>
    <xf numFmtId="2" fontId="1" fillId="5" borderId="9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locked="0" hidden="1"/>
    </xf>
    <xf numFmtId="0" fontId="0" fillId="2" borderId="12" xfId="0" applyFill="1" applyBorder="1" applyAlignment="1" applyProtection="1">
      <alignment horizontal="center"/>
      <protection locked="0" hidden="1"/>
    </xf>
    <xf numFmtId="0" fontId="0" fillId="2" borderId="11" xfId="0" applyFill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quotePrefix="1" applyBorder="1" applyProtection="1">
      <protection hidden="1"/>
    </xf>
    <xf numFmtId="0" fontId="21" fillId="0" borderId="4" xfId="0" applyFont="1" applyBorder="1"/>
    <xf numFmtId="0" fontId="21" fillId="0" borderId="6" xfId="0" applyFont="1" applyBorder="1"/>
    <xf numFmtId="0" fontId="0" fillId="0" borderId="3" xfId="0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right"/>
      <protection hidden="1"/>
    </xf>
    <xf numFmtId="167" fontId="0" fillId="0" borderId="13" xfId="0" applyNumberFormat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167" fontId="0" fillId="0" borderId="13" xfId="0" applyNumberForma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horizontal="center" shrinkToFit="1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right" shrinkToFit="1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7" fillId="3" borderId="0" xfId="0" applyFont="1" applyFill="1" applyBorder="1" applyProtection="1"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/>
      <protection hidden="1"/>
    </xf>
    <xf numFmtId="166" fontId="1" fillId="0" borderId="0" xfId="0" applyNumberFormat="1" applyFont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21" fillId="0" borderId="0" xfId="0" applyFont="1" applyBorder="1"/>
  </cellXfs>
  <cellStyles count="1">
    <cellStyle name="Standard" xfId="0" builtinId="0"/>
  </cellStyles>
  <dxfs count="31">
    <dxf>
      <font>
        <color auto="1"/>
      </font>
      <fill>
        <patternFill>
          <fgColor rgb="FFFF5050"/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rgb="FFFFFFCC"/>
        </patternFill>
      </fill>
    </dxf>
    <dxf>
      <font>
        <b/>
        <i val="0"/>
      </font>
      <fill>
        <patternFill>
          <fgColor theme="0" tint="-0.14993743705557422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fgColor theme="0" tint="-4.9989318521683403E-2"/>
          <bgColor theme="0" tint="-4.9989318521683403E-2"/>
        </patternFill>
      </fill>
    </dxf>
    <dxf>
      <font>
        <color theme="0"/>
      </font>
      <fill>
        <patternFill>
          <fgColor theme="0" tint="-4.9989318521683403E-2"/>
        </patternFill>
      </fill>
    </dxf>
    <dxf>
      <fill>
        <patternFill>
          <bgColor rgb="FFFFFFCC"/>
        </patternFill>
      </fill>
    </dxf>
    <dxf>
      <font>
        <color theme="0" tint="-4.9989318521683403E-2"/>
      </font>
      <fill>
        <patternFill>
          <fgColor theme="0" tint="-4.9989318521683403E-2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b val="0"/>
        <i val="0"/>
        <strike val="0"/>
        <color theme="1"/>
      </font>
      <fill>
        <patternFill>
          <bgColor rgb="FFFFFFCC"/>
        </patternFill>
      </fill>
    </dxf>
    <dxf>
      <font>
        <color theme="0"/>
      </font>
      <fill>
        <patternFill>
          <fgColor theme="0" tint="-4.9989318521683403E-2"/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Decke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Daten!$AI$2:$AI$6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10.5</c:v>
                </c:pt>
                <c:pt idx="3">
                  <c:v>10.5</c:v>
                </c:pt>
                <c:pt idx="4">
                  <c:v>0</c:v>
                </c:pt>
              </c:numCache>
            </c:numRef>
          </c:xVal>
          <c:yVal>
            <c:numRef>
              <c:f>Daten!$AJ$2:$AJ$6</c:f>
              <c:numCache>
                <c:formatCode>0.000</c:formatCode>
                <c:ptCount val="5"/>
                <c:pt idx="0">
                  <c:v>0</c:v>
                </c:pt>
                <c:pt idx="1">
                  <c:v>4.5</c:v>
                </c:pt>
                <c:pt idx="2">
                  <c:v>4.5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E39E-4DCA-9B24-D5A550AED7E4}"/>
            </c:ext>
          </c:extLst>
        </c:ser>
        <c:ser>
          <c:idx val="1"/>
          <c:order val="1"/>
          <c:tx>
            <c:v>DB 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Daten!$AI$11:$AI$12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Daten!$AJ$11:$AJ$12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E39E-4DCA-9B24-D5A550AED7E4}"/>
            </c:ext>
          </c:extLst>
        </c:ser>
        <c:ser>
          <c:idx val="2"/>
          <c:order val="2"/>
          <c:tx>
            <c:v>DB 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Daten!$AI$13:$AI$14</c:f>
              <c:numCache>
                <c:formatCode>0.000</c:formatCode>
                <c:ptCount val="2"/>
                <c:pt idx="0">
                  <c:v>1.125</c:v>
                </c:pt>
                <c:pt idx="1">
                  <c:v>1.125</c:v>
                </c:pt>
              </c:numCache>
            </c:numRef>
          </c:xVal>
          <c:yVal>
            <c:numRef>
              <c:f>Daten!$AJ$13:$AJ$14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E39E-4DCA-9B24-D5A550AED7E4}"/>
            </c:ext>
          </c:extLst>
        </c:ser>
        <c:ser>
          <c:idx val="3"/>
          <c:order val="3"/>
          <c:tx>
            <c:v>DB 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Daten!$AI$15:$AI$16</c:f>
              <c:numCache>
                <c:formatCode>0.000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Daten!$AJ$15:$AJ$16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E39E-4DCA-9B24-D5A550AED7E4}"/>
            </c:ext>
          </c:extLst>
        </c:ser>
        <c:ser>
          <c:idx val="4"/>
          <c:order val="4"/>
          <c:tx>
            <c:v>DB 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Daten!$AI$17:$AI$18</c:f>
              <c:numCache>
                <c:formatCode>0.000</c:formatCode>
                <c:ptCount val="2"/>
                <c:pt idx="0">
                  <c:v>2.375</c:v>
                </c:pt>
                <c:pt idx="1">
                  <c:v>2.375</c:v>
                </c:pt>
              </c:numCache>
            </c:numRef>
          </c:xVal>
          <c:yVal>
            <c:numRef>
              <c:f>Daten!$AJ$17:$AJ$18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E39E-4DCA-9B24-D5A550AED7E4}"/>
            </c:ext>
          </c:extLst>
        </c:ser>
        <c:ser>
          <c:idx val="5"/>
          <c:order val="5"/>
          <c:tx>
            <c:v>DB 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Daten!$AI$19:$AI$20</c:f>
              <c:numCache>
                <c:formatCode>0.000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Daten!$AJ$19:$AJ$20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E39E-4DCA-9B24-D5A550AED7E4}"/>
            </c:ext>
          </c:extLst>
        </c:ser>
        <c:ser>
          <c:idx val="6"/>
          <c:order val="6"/>
          <c:tx>
            <c:v>DB 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Daten!$AI$21:$AI$22</c:f>
              <c:numCache>
                <c:formatCode>0.000</c:formatCode>
                <c:ptCount val="2"/>
                <c:pt idx="0">
                  <c:v>3.625</c:v>
                </c:pt>
                <c:pt idx="1">
                  <c:v>3.625</c:v>
                </c:pt>
              </c:numCache>
            </c:numRef>
          </c:xVal>
          <c:yVal>
            <c:numRef>
              <c:f>Daten!$AJ$21:$AJ$22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E39E-4DCA-9B24-D5A550AED7E4}"/>
            </c:ext>
          </c:extLst>
        </c:ser>
        <c:ser>
          <c:idx val="7"/>
          <c:order val="7"/>
          <c:tx>
            <c:v>DB 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Daten!$AI$23:$AI$24</c:f>
              <c:numCache>
                <c:formatCode>0.000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xVal>
          <c:yVal>
            <c:numRef>
              <c:f>Daten!$AJ$23:$AJ$24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E39E-4DCA-9B24-D5A550AED7E4}"/>
            </c:ext>
          </c:extLst>
        </c:ser>
        <c:ser>
          <c:idx val="8"/>
          <c:order val="8"/>
          <c:tx>
            <c:v>DB 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Daten!$AI$25:$AI$26</c:f>
              <c:numCache>
                <c:formatCode>0.000</c:formatCode>
                <c:ptCount val="2"/>
                <c:pt idx="0">
                  <c:v>4.875</c:v>
                </c:pt>
                <c:pt idx="1">
                  <c:v>4.875</c:v>
                </c:pt>
              </c:numCache>
            </c:numRef>
          </c:xVal>
          <c:yVal>
            <c:numRef>
              <c:f>Daten!$AJ$25:$AJ$26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E39E-4DCA-9B24-D5A550AED7E4}"/>
            </c:ext>
          </c:extLst>
        </c:ser>
        <c:ser>
          <c:idx val="9"/>
          <c:order val="9"/>
          <c:tx>
            <c:v>DB 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Daten!$AI$27:$AI$28</c:f>
              <c:numCache>
                <c:formatCode>0.000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xVal>
          <c:yVal>
            <c:numRef>
              <c:f>Daten!$AJ$27:$AJ$28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E39E-4DCA-9B24-D5A550AED7E4}"/>
            </c:ext>
          </c:extLst>
        </c:ser>
        <c:ser>
          <c:idx val="10"/>
          <c:order val="10"/>
          <c:tx>
            <c:v>DB 10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Daten!$AI$29:$AI$30</c:f>
              <c:numCache>
                <c:formatCode>0.000</c:formatCode>
                <c:ptCount val="2"/>
                <c:pt idx="0">
                  <c:v>6.125</c:v>
                </c:pt>
                <c:pt idx="1">
                  <c:v>6.125</c:v>
                </c:pt>
              </c:numCache>
            </c:numRef>
          </c:xVal>
          <c:yVal>
            <c:numRef>
              <c:f>Daten!$AJ$29:$AJ$30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E39E-4DCA-9B24-D5A550AED7E4}"/>
            </c:ext>
          </c:extLst>
        </c:ser>
        <c:ser>
          <c:idx val="11"/>
          <c:order val="11"/>
          <c:tx>
            <c:v>DB 11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Daten!$AI$31:$AI$32</c:f>
              <c:numCache>
                <c:formatCode>0.000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Daten!$AJ$31:$AJ$32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E39E-4DCA-9B24-D5A550AED7E4}"/>
            </c:ext>
          </c:extLst>
        </c:ser>
        <c:ser>
          <c:idx val="12"/>
          <c:order val="12"/>
          <c:tx>
            <c:v>DB 12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Daten!$AI$33:$AI$34</c:f>
              <c:numCache>
                <c:formatCode>0.000</c:formatCode>
                <c:ptCount val="2"/>
                <c:pt idx="0">
                  <c:v>7.375</c:v>
                </c:pt>
                <c:pt idx="1">
                  <c:v>7.375</c:v>
                </c:pt>
              </c:numCache>
            </c:numRef>
          </c:xVal>
          <c:yVal>
            <c:numRef>
              <c:f>Daten!$AJ$33:$AJ$34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E39E-4DCA-9B24-D5A550AED7E4}"/>
            </c:ext>
          </c:extLst>
        </c:ser>
        <c:ser>
          <c:idx val="13"/>
          <c:order val="13"/>
          <c:tx>
            <c:v>DB 13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Daten!$AI$35:$AI$36</c:f>
              <c:numCache>
                <c:formatCode>0.000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Daten!$AJ$35:$AJ$36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E39E-4DCA-9B24-D5A550AED7E4}"/>
            </c:ext>
          </c:extLst>
        </c:ser>
        <c:ser>
          <c:idx val="14"/>
          <c:order val="14"/>
          <c:tx>
            <c:v>DB 14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Daten!$AI$37:$AI$38</c:f>
              <c:numCache>
                <c:formatCode>0.000</c:formatCode>
                <c:ptCount val="2"/>
                <c:pt idx="0">
                  <c:v>8.625</c:v>
                </c:pt>
                <c:pt idx="1">
                  <c:v>8.625</c:v>
                </c:pt>
              </c:numCache>
            </c:numRef>
          </c:xVal>
          <c:yVal>
            <c:numRef>
              <c:f>Daten!$AJ$37:$AJ$38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E39E-4DCA-9B24-D5A550AED7E4}"/>
            </c:ext>
          </c:extLst>
        </c:ser>
        <c:ser>
          <c:idx val="15"/>
          <c:order val="15"/>
          <c:tx>
            <c:v>DB 15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Daten!$AI$39:$AI$40</c:f>
              <c:numCache>
                <c:formatCode>0.000</c:formatCode>
                <c:ptCount val="2"/>
                <c:pt idx="0">
                  <c:v>9.25</c:v>
                </c:pt>
                <c:pt idx="1">
                  <c:v>9.25</c:v>
                </c:pt>
              </c:numCache>
            </c:numRef>
          </c:xVal>
          <c:yVal>
            <c:numRef>
              <c:f>Daten!$AJ$39:$AJ$40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E39E-4DCA-9B24-D5A550AED7E4}"/>
            </c:ext>
          </c:extLst>
        </c:ser>
        <c:ser>
          <c:idx val="16"/>
          <c:order val="16"/>
          <c:tx>
            <c:v>DB 16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Daten!$AI$41:$AI$42</c:f>
              <c:numCache>
                <c:formatCode>0.000</c:formatCode>
                <c:ptCount val="2"/>
                <c:pt idx="0">
                  <c:v>9.875</c:v>
                </c:pt>
                <c:pt idx="1">
                  <c:v>9.875</c:v>
                </c:pt>
              </c:numCache>
            </c:numRef>
          </c:xVal>
          <c:yVal>
            <c:numRef>
              <c:f>Daten!$AJ$41:$AJ$42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E39E-4DCA-9B24-D5A550AED7E4}"/>
            </c:ext>
          </c:extLst>
        </c:ser>
        <c:ser>
          <c:idx val="17"/>
          <c:order val="17"/>
          <c:tx>
            <c:v>DB 17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Daten!$AI$43:$AI$44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Daten!$AJ$43:$AJ$44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E39E-4DCA-9B24-D5A550AED7E4}"/>
            </c:ext>
          </c:extLst>
        </c:ser>
        <c:ser>
          <c:idx val="18"/>
          <c:order val="18"/>
          <c:tx>
            <c:v>DB 18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Daten!$AI$45:$AI$46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Daten!$AJ$45:$AJ$46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E39E-4DCA-9B24-D5A550AED7E4}"/>
            </c:ext>
          </c:extLst>
        </c:ser>
        <c:ser>
          <c:idx val="19"/>
          <c:order val="19"/>
          <c:tx>
            <c:v>DB 19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Daten!$AI$47:$AI$48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Daten!$AJ$47:$AJ$48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E39E-4DCA-9B24-D5A550AED7E4}"/>
            </c:ext>
          </c:extLst>
        </c:ser>
        <c:ser>
          <c:idx val="20"/>
          <c:order val="20"/>
          <c:tx>
            <c:v>DB 20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Daten!$AI$49:$AI$50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Daten!$AJ$49:$AJ$50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E39E-4DCA-9B24-D5A550AED7E4}"/>
            </c:ext>
          </c:extLst>
        </c:ser>
        <c:ser>
          <c:idx val="21"/>
          <c:order val="21"/>
          <c:tx>
            <c:v>DB 21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Daten!$AI$51:$AI$52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Daten!$AJ$51:$AJ$52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E39E-4DCA-9B24-D5A550AED7E4}"/>
            </c:ext>
          </c:extLst>
        </c:ser>
        <c:ser>
          <c:idx val="22"/>
          <c:order val="22"/>
          <c:tx>
            <c:v>DB 22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Daten!$AI$53:$AI$54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Daten!$AJ$53:$AJ$54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E39E-4DCA-9B24-D5A550AED7E4}"/>
            </c:ext>
          </c:extLst>
        </c:ser>
        <c:ser>
          <c:idx val="23"/>
          <c:order val="23"/>
          <c:tx>
            <c:v>DB 23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Daten!$AI$55:$AI$56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Daten!$AJ$55:$AJ$56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E39E-4DCA-9B24-D5A550AED7E4}"/>
            </c:ext>
          </c:extLst>
        </c:ser>
        <c:ser>
          <c:idx val="24"/>
          <c:order val="24"/>
          <c:tx>
            <c:v>DB 24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Daten!$AI$57:$AI$58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Daten!$AJ$57:$AJ$58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E39E-4DCA-9B24-D5A550AED7E4}"/>
            </c:ext>
          </c:extLst>
        </c:ser>
        <c:ser>
          <c:idx val="25"/>
          <c:order val="25"/>
          <c:tx>
            <c:v>DB 25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Daten!$AI$59:$AI$60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Daten!$AJ$59:$AJ$60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E39E-4DCA-9B24-D5A550AED7E4}"/>
            </c:ext>
          </c:extLst>
        </c:ser>
        <c:ser>
          <c:idx val="26"/>
          <c:order val="26"/>
          <c:tx>
            <c:v>PLR 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Daten!$AM$11:$AM$12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Daten!$AN$11:$AN$12</c:f>
              <c:numCache>
                <c:formatCode>0.000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C7-4B66-A8D6-D7D1ADF416A7}"/>
            </c:ext>
          </c:extLst>
        </c:ser>
        <c:ser>
          <c:idx val="27"/>
          <c:order val="27"/>
          <c:tx>
            <c:v>PLR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Daten!$AM$13:$AM$14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Daten!$AN$13:$AN$14</c:f>
              <c:numCache>
                <c:formatCode>General</c:formatCode>
                <c:ptCount val="2"/>
                <c:pt idx="0" formatCode="0.000">
                  <c:v>3.75</c:v>
                </c:pt>
                <c:pt idx="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C7-4B66-A8D6-D7D1ADF416A7}"/>
            </c:ext>
          </c:extLst>
        </c:ser>
        <c:ser>
          <c:idx val="28"/>
          <c:order val="28"/>
          <c:tx>
            <c:v>PLR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Daten!$AM$15:$AM$16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Daten!$AN$15:$AN$16</c:f>
              <c:numCache>
                <c:formatCode>General</c:formatCode>
                <c:ptCount val="2"/>
                <c:pt idx="0" formatCode="0.00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C7-4B66-A8D6-D7D1ADF416A7}"/>
            </c:ext>
          </c:extLst>
        </c:ser>
        <c:ser>
          <c:idx val="29"/>
          <c:order val="29"/>
          <c:tx>
            <c:v>PLR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Daten!$AM$17:$AM$18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Daten!$AN$17:$AN$18</c:f>
              <c:numCache>
                <c:formatCode>General</c:formatCode>
                <c:ptCount val="2"/>
                <c:pt idx="0" formatCode="0.000">
                  <c:v>1.25</c:v>
                </c:pt>
                <c:pt idx="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C7-4B66-A8D6-D7D1ADF416A7}"/>
            </c:ext>
          </c:extLst>
        </c:ser>
        <c:ser>
          <c:idx val="30"/>
          <c:order val="30"/>
          <c:tx>
            <c:v>PLR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Daten!$AM$19:$AM$20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Daten!$AN$19:$AN$20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C7-4B66-A8D6-D7D1ADF416A7}"/>
            </c:ext>
          </c:extLst>
        </c:ser>
        <c:ser>
          <c:idx val="31"/>
          <c:order val="31"/>
          <c:tx>
            <c:v>PLR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Daten!$AM$21:$AM$22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Daten!$AN$21:$AN$22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9C7-4B66-A8D6-D7D1ADF416A7}"/>
            </c:ext>
          </c:extLst>
        </c:ser>
        <c:ser>
          <c:idx val="32"/>
          <c:order val="32"/>
          <c:tx>
            <c:v>PLR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Daten!$AM$23:$AM$24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Daten!$AN$23:$AN$24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9C7-4B66-A8D6-D7D1ADF416A7}"/>
            </c:ext>
          </c:extLst>
        </c:ser>
        <c:ser>
          <c:idx val="33"/>
          <c:order val="33"/>
          <c:tx>
            <c:v>PLR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Daten!$AM$25:$AM$26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Daten!$AN$25:$AN$26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9C7-4B66-A8D6-D7D1ADF416A7}"/>
            </c:ext>
          </c:extLst>
        </c:ser>
        <c:ser>
          <c:idx val="34"/>
          <c:order val="34"/>
          <c:tx>
            <c:v>PLR 9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Daten!$AM$27:$AM$28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Daten!$AN$27:$AN$28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9C7-4B66-A8D6-D7D1ADF416A7}"/>
            </c:ext>
          </c:extLst>
        </c:ser>
        <c:ser>
          <c:idx val="35"/>
          <c:order val="35"/>
          <c:tx>
            <c:v>PLR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Daten!$AM$29:$AM$30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Daten!$AN$29:$AN$30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9C7-4B66-A8D6-D7D1ADF416A7}"/>
            </c:ext>
          </c:extLst>
        </c:ser>
        <c:ser>
          <c:idx val="36"/>
          <c:order val="36"/>
          <c:tx>
            <c:v>PLR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Daten!$AM$31:$AM$32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Daten!$AN$31:$AN$32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9C7-4B66-A8D6-D7D1ADF416A7}"/>
            </c:ext>
          </c:extLst>
        </c:ser>
        <c:ser>
          <c:idx val="37"/>
          <c:order val="37"/>
          <c:tx>
            <c:v>PLR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Daten!$AM$33:$AM$34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Daten!$AN$33:$AN$34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9C7-4B66-A8D6-D7D1ADF416A7}"/>
            </c:ext>
          </c:extLst>
        </c:ser>
        <c:ser>
          <c:idx val="38"/>
          <c:order val="38"/>
          <c:tx>
            <c:v>PLR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Daten!$AM$35:$AM$36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Daten!$AN$35:$AN$36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9C7-4B66-A8D6-D7D1ADF416A7}"/>
            </c:ext>
          </c:extLst>
        </c:ser>
        <c:ser>
          <c:idx val="39"/>
          <c:order val="39"/>
          <c:tx>
            <c:v>PLR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Daten!$AM$37:$AM$38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Daten!$AN$37:$AN$38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9C7-4B66-A8D6-D7D1ADF416A7}"/>
            </c:ext>
          </c:extLst>
        </c:ser>
        <c:ser>
          <c:idx val="40"/>
          <c:order val="40"/>
          <c:tx>
            <c:v>PLR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Daten!$AM$39:$AM$40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Daten!$AN$39:$AN$40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9C7-4B66-A8D6-D7D1ADF416A7}"/>
            </c:ext>
          </c:extLst>
        </c:ser>
        <c:ser>
          <c:idx val="41"/>
          <c:order val="41"/>
          <c:tx>
            <c:v>PLR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Daten!$AM$41:$AM$42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Daten!$AN$41:$AN$42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9C7-4B66-A8D6-D7D1ADF416A7}"/>
            </c:ext>
          </c:extLst>
        </c:ser>
        <c:ser>
          <c:idx val="42"/>
          <c:order val="42"/>
          <c:tx>
            <c:v>PLR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Daten!$AM$43:$AM$44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Daten!$AN$43:$AN$44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9C7-4B66-A8D6-D7D1ADF416A7}"/>
            </c:ext>
          </c:extLst>
        </c:ser>
        <c:ser>
          <c:idx val="43"/>
          <c:order val="43"/>
          <c:tx>
            <c:v>PLR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Daten!$AM$45:$AM$46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Daten!$AN$45:$AN$46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9C7-4B66-A8D6-D7D1ADF416A7}"/>
            </c:ext>
          </c:extLst>
        </c:ser>
        <c:ser>
          <c:idx val="44"/>
          <c:order val="44"/>
          <c:tx>
            <c:v>PLR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Daten!$AM$47:$AM$48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Daten!$AN$47:$AN$48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9C7-4B66-A8D6-D7D1ADF416A7}"/>
            </c:ext>
          </c:extLst>
        </c:ser>
        <c:ser>
          <c:idx val="45"/>
          <c:order val="45"/>
          <c:tx>
            <c:v>PLR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Daten!$AM$49:$AM$50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Daten!$AN$49:$AN$50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9C7-4B66-A8D6-D7D1ADF416A7}"/>
            </c:ext>
          </c:extLst>
        </c:ser>
        <c:ser>
          <c:idx val="46"/>
          <c:order val="46"/>
          <c:tx>
            <c:v>PLR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Daten!$AM$51:$AM$52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Daten!$AN$51:$AN$52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9C7-4B66-A8D6-D7D1ADF416A7}"/>
            </c:ext>
          </c:extLst>
        </c:ser>
        <c:ser>
          <c:idx val="47"/>
          <c:order val="47"/>
          <c:tx>
            <c:v>PLR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Daten!$AM$53:$AM$54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Daten!$AN$53:$AN$54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9C7-4B66-A8D6-D7D1ADF416A7}"/>
            </c:ext>
          </c:extLst>
        </c:ser>
        <c:ser>
          <c:idx val="48"/>
          <c:order val="48"/>
          <c:tx>
            <c:v>PLR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Daten!$AM$55:$AM$56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Daten!$AN$55:$AN$56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9C7-4B66-A8D6-D7D1ADF416A7}"/>
            </c:ext>
          </c:extLst>
        </c:ser>
        <c:ser>
          <c:idx val="49"/>
          <c:order val="49"/>
          <c:tx>
            <c:v>PLR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Daten!$AM$57:$AM$58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Daten!$AN$57:$AN$58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9C7-4B66-A8D6-D7D1ADF416A7}"/>
            </c:ext>
          </c:extLst>
        </c:ser>
        <c:ser>
          <c:idx val="50"/>
          <c:order val="50"/>
          <c:tx>
            <c:v>PLR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Daten!$AM$59:$AM$60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Daten!$AN$59:$AN$60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9C7-4B66-A8D6-D7D1ADF416A7}"/>
            </c:ext>
          </c:extLst>
        </c:ser>
        <c:ser>
          <c:idx val="51"/>
          <c:order val="51"/>
          <c:tx>
            <c:v>PLR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Daten!$AM$61:$AM$62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Daten!$AN$61:$AN$62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9C7-4B66-A8D6-D7D1ADF416A7}"/>
            </c:ext>
          </c:extLst>
        </c:ser>
        <c:ser>
          <c:idx val="52"/>
          <c:order val="52"/>
          <c:tx>
            <c:v>PLS 1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Daten!$AQ$11:$AQ$12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Daten!$AR$11:$AR$12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9C7-4B66-A8D6-D7D1ADF416A7}"/>
            </c:ext>
          </c:extLst>
        </c:ser>
        <c:ser>
          <c:idx val="53"/>
          <c:order val="53"/>
          <c:tx>
            <c:v>PLS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Daten!$AQ$13:$AQ$14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Daten!$AR$13:$AR$14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9C7-4B66-A8D6-D7D1ADF416A7}"/>
            </c:ext>
          </c:extLst>
        </c:ser>
        <c:ser>
          <c:idx val="54"/>
          <c:order val="54"/>
          <c:tx>
            <c:v>PLS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Daten!$AQ$15:$AQ$16</c:f>
              <c:numCache>
                <c:formatCode>0.000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Daten!$AR$15:$AR$16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9C7-4B66-A8D6-D7D1ADF416A7}"/>
            </c:ext>
          </c:extLst>
        </c:ser>
        <c:ser>
          <c:idx val="55"/>
          <c:order val="55"/>
          <c:tx>
            <c:v>PLS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Daten!$AQ$17:$AQ$18</c:f>
              <c:numCache>
                <c:formatCode>0.000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Daten!$AR$17:$AR$18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9C7-4B66-A8D6-D7D1ADF416A7}"/>
            </c:ext>
          </c:extLst>
        </c:ser>
        <c:ser>
          <c:idx val="56"/>
          <c:order val="56"/>
          <c:tx>
            <c:v>PLS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Daten!$AQ$19:$AQ$20</c:f>
              <c:numCache>
                <c:formatCode>0.000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xVal>
          <c:yVal>
            <c:numRef>
              <c:f>Daten!$AR$19:$AR$20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9C7-4B66-A8D6-D7D1ADF416A7}"/>
            </c:ext>
          </c:extLst>
        </c:ser>
        <c:ser>
          <c:idx val="57"/>
          <c:order val="57"/>
          <c:tx>
            <c:v>PLS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Daten!$AQ$21:$AQ$22</c:f>
              <c:numCache>
                <c:formatCode>0.000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xVal>
          <c:yVal>
            <c:numRef>
              <c:f>Daten!$AR$21:$AR$22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9C7-4B66-A8D6-D7D1ADF416A7}"/>
            </c:ext>
          </c:extLst>
        </c:ser>
        <c:ser>
          <c:idx val="58"/>
          <c:order val="58"/>
          <c:tx>
            <c:v>PLS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Daten!$AQ$23:$AQ$24</c:f>
              <c:numCache>
                <c:formatCode>0.000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Daten!$AR$23:$AR$24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9C7-4B66-A8D6-D7D1ADF416A7}"/>
            </c:ext>
          </c:extLst>
        </c:ser>
        <c:ser>
          <c:idx val="59"/>
          <c:order val="59"/>
          <c:tx>
            <c:v>PLS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Daten!$AQ$25:$AQ$26</c:f>
              <c:numCache>
                <c:formatCode>0.000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Daten!$AR$25:$AR$26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9C7-4B66-A8D6-D7D1ADF416A7}"/>
            </c:ext>
          </c:extLst>
        </c:ser>
        <c:ser>
          <c:idx val="60"/>
          <c:order val="60"/>
          <c:tx>
            <c:v>PLS 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Daten!$AQ$27:$AQ$28</c:f>
              <c:numCache>
                <c:formatCode>0.000</c:formatCode>
                <c:ptCount val="2"/>
                <c:pt idx="0">
                  <c:v>9.25</c:v>
                </c:pt>
                <c:pt idx="1">
                  <c:v>9.25</c:v>
                </c:pt>
              </c:numCache>
            </c:numRef>
          </c:xVal>
          <c:yVal>
            <c:numRef>
              <c:f>Daten!$AR$27:$AR$28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9C7-4B66-A8D6-D7D1ADF416A7}"/>
            </c:ext>
          </c:extLst>
        </c:ser>
        <c:ser>
          <c:idx val="61"/>
          <c:order val="61"/>
          <c:tx>
            <c:v>PLS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Daten!$AQ$29:$AQ$30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Daten!$AR$29:$AR$30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9C7-4B66-A8D6-D7D1ADF416A7}"/>
            </c:ext>
          </c:extLst>
        </c:ser>
        <c:ser>
          <c:idx val="62"/>
          <c:order val="62"/>
          <c:tx>
            <c:v>PLS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Daten!$AQ$31:$AQ$32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Daten!$AR$31:$AR$32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9C7-4B66-A8D6-D7D1ADF416A7}"/>
            </c:ext>
          </c:extLst>
        </c:ser>
        <c:ser>
          <c:idx val="63"/>
          <c:order val="63"/>
          <c:tx>
            <c:v>PLS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Daten!$AQ$33:$AQ$34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Daten!$AR$33:$AR$34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9C7-4B66-A8D6-D7D1ADF416A7}"/>
            </c:ext>
          </c:extLst>
        </c:ser>
        <c:ser>
          <c:idx val="64"/>
          <c:order val="64"/>
          <c:tx>
            <c:v>PLS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Daten!$AQ$35:$AQ$36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Daten!$AR$35:$AR$36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9C7-4B66-A8D6-D7D1ADF416A7}"/>
            </c:ext>
          </c:extLst>
        </c:ser>
        <c:ser>
          <c:idx val="65"/>
          <c:order val="65"/>
          <c:tx>
            <c:v>PLS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Daten!$AQ$37:$AQ$38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Daten!$AR$37:$AR$38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9C7-4B66-A8D6-D7D1ADF416A7}"/>
            </c:ext>
          </c:extLst>
        </c:ser>
        <c:ser>
          <c:idx val="66"/>
          <c:order val="66"/>
          <c:tx>
            <c:v>PLS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Daten!$AQ$39:$AQ$40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Daten!$AR$39:$AR$40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9C7-4B66-A8D6-D7D1ADF416A7}"/>
            </c:ext>
          </c:extLst>
        </c:ser>
        <c:ser>
          <c:idx val="67"/>
          <c:order val="67"/>
          <c:tx>
            <c:v>PLS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Daten!$AQ$41:$AQ$42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Daten!$AR$41:$AR$42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39C7-4B66-A8D6-D7D1ADF416A7}"/>
            </c:ext>
          </c:extLst>
        </c:ser>
        <c:ser>
          <c:idx val="68"/>
          <c:order val="68"/>
          <c:tx>
            <c:v>PLS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Daten!$AQ$43:$AQ$44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Daten!$AR$43:$AR$44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39C7-4B66-A8D6-D7D1ADF416A7}"/>
            </c:ext>
          </c:extLst>
        </c:ser>
        <c:ser>
          <c:idx val="69"/>
          <c:order val="69"/>
          <c:tx>
            <c:v>PLS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Daten!$AQ$45:$AQ$46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Daten!$AR$45:$AR$46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9C7-4B66-A8D6-D7D1ADF416A7}"/>
            </c:ext>
          </c:extLst>
        </c:ser>
        <c:ser>
          <c:idx val="70"/>
          <c:order val="70"/>
          <c:tx>
            <c:v>PLS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Daten!$AQ$47:$AQ$48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Daten!$AR$47:$AR$48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39C7-4B66-A8D6-D7D1ADF416A7}"/>
            </c:ext>
          </c:extLst>
        </c:ser>
        <c:ser>
          <c:idx val="71"/>
          <c:order val="71"/>
          <c:tx>
            <c:v>PLS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Daten!$AQ$49:$AQ$50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Daten!$AR$49:$AR$50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39C7-4B66-A8D6-D7D1ADF416A7}"/>
            </c:ext>
          </c:extLst>
        </c:ser>
        <c:ser>
          <c:idx val="72"/>
          <c:order val="72"/>
          <c:tx>
            <c:v>PLS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Daten!$AQ$51:$AQ$52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Daten!$AR$51:$AR$52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9C7-4B66-A8D6-D7D1ADF416A7}"/>
            </c:ext>
          </c:extLst>
        </c:ser>
        <c:ser>
          <c:idx val="73"/>
          <c:order val="73"/>
          <c:tx>
            <c:v>PLS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Daten!$AQ$53:$AQ$54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Daten!$AR$53:$AR$54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39C7-4B66-A8D6-D7D1ADF416A7}"/>
            </c:ext>
          </c:extLst>
        </c:ser>
        <c:ser>
          <c:idx val="74"/>
          <c:order val="74"/>
          <c:tx>
            <c:v>PLS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Daten!$AQ$55:$AQ$56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Daten!$AR$55:$AR$56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39C7-4B66-A8D6-D7D1ADF416A7}"/>
            </c:ext>
          </c:extLst>
        </c:ser>
        <c:ser>
          <c:idx val="75"/>
          <c:order val="75"/>
          <c:tx>
            <c:v>PLS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Daten!$AQ$57:$AQ$58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Daten!$AR$57:$AR$58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9C7-4B66-A8D6-D7D1ADF416A7}"/>
            </c:ext>
          </c:extLst>
        </c:ser>
        <c:ser>
          <c:idx val="76"/>
          <c:order val="76"/>
          <c:tx>
            <c:v>PLS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Daten!$AQ$59:$AQ$60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Daten!$AR$59:$AR$60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39C7-4B66-A8D6-D7D1ADF416A7}"/>
            </c:ext>
          </c:extLst>
        </c:ser>
        <c:ser>
          <c:idx val="77"/>
          <c:order val="77"/>
          <c:tx>
            <c:v>PLS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Daten!$AQ$61:$AQ$62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Daten!$AR$61:$AR$62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39C7-4B66-A8D6-D7D1ADF41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182168"/>
        <c:axId val="516182824"/>
      </c:scatterChart>
      <c:valAx>
        <c:axId val="516182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824"/>
        <c:crosses val="autoZero"/>
        <c:crossBetween val="midCat"/>
        <c:majorUnit val="1"/>
      </c:valAx>
      <c:valAx>
        <c:axId val="516182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1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93560708273218E-2"/>
          <c:y val="6.1172722023564746E-2"/>
          <c:w val="0.92136569445890448"/>
          <c:h val="0.86924992970555814"/>
        </c:manualLayout>
      </c:layout>
      <c:scatterChart>
        <c:scatterStyle val="lineMarker"/>
        <c:varyColors val="0"/>
        <c:ser>
          <c:idx val="1"/>
          <c:order val="0"/>
          <c:tx>
            <c:v>DB 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Daten!$AI$11:$AI$12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Daten!$AJ$11:$AJ$12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53-49E8-9A40-FE0C361D0CEF}"/>
            </c:ext>
          </c:extLst>
        </c:ser>
        <c:ser>
          <c:idx val="2"/>
          <c:order val="1"/>
          <c:tx>
            <c:v>DB 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Daten!$AI$13:$AI$14</c:f>
              <c:numCache>
                <c:formatCode>0.000</c:formatCode>
                <c:ptCount val="2"/>
                <c:pt idx="0">
                  <c:v>1.125</c:v>
                </c:pt>
                <c:pt idx="1">
                  <c:v>1.125</c:v>
                </c:pt>
              </c:numCache>
            </c:numRef>
          </c:xVal>
          <c:yVal>
            <c:numRef>
              <c:f>Daten!$AJ$13:$AJ$14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53-49E8-9A40-FE0C361D0CEF}"/>
            </c:ext>
          </c:extLst>
        </c:ser>
        <c:ser>
          <c:idx val="3"/>
          <c:order val="2"/>
          <c:tx>
            <c:v>DB 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Daten!$AI$15:$AI$16</c:f>
              <c:numCache>
                <c:formatCode>0.000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Daten!$AJ$15:$AJ$16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53-49E8-9A40-FE0C361D0CEF}"/>
            </c:ext>
          </c:extLst>
        </c:ser>
        <c:ser>
          <c:idx val="4"/>
          <c:order val="3"/>
          <c:tx>
            <c:v>DB 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Daten!$AI$17:$AI$18</c:f>
              <c:numCache>
                <c:formatCode>0.000</c:formatCode>
                <c:ptCount val="2"/>
                <c:pt idx="0">
                  <c:v>2.375</c:v>
                </c:pt>
                <c:pt idx="1">
                  <c:v>2.375</c:v>
                </c:pt>
              </c:numCache>
            </c:numRef>
          </c:xVal>
          <c:yVal>
            <c:numRef>
              <c:f>Daten!$AJ$17:$AJ$18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53-49E8-9A40-FE0C361D0CEF}"/>
            </c:ext>
          </c:extLst>
        </c:ser>
        <c:ser>
          <c:idx val="5"/>
          <c:order val="4"/>
          <c:tx>
            <c:v>DB 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Daten!$AI$19:$AI$20</c:f>
              <c:numCache>
                <c:formatCode>0.000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Daten!$AJ$19:$AJ$20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53-49E8-9A40-FE0C361D0CEF}"/>
            </c:ext>
          </c:extLst>
        </c:ser>
        <c:ser>
          <c:idx val="6"/>
          <c:order val="5"/>
          <c:tx>
            <c:v>DB 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Daten!$AI$21:$AI$22</c:f>
              <c:numCache>
                <c:formatCode>0.000</c:formatCode>
                <c:ptCount val="2"/>
                <c:pt idx="0">
                  <c:v>3.625</c:v>
                </c:pt>
                <c:pt idx="1">
                  <c:v>3.625</c:v>
                </c:pt>
              </c:numCache>
            </c:numRef>
          </c:xVal>
          <c:yVal>
            <c:numRef>
              <c:f>Daten!$AJ$21:$AJ$22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53-49E8-9A40-FE0C361D0CEF}"/>
            </c:ext>
          </c:extLst>
        </c:ser>
        <c:ser>
          <c:idx val="7"/>
          <c:order val="6"/>
          <c:tx>
            <c:v>DB 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Daten!$AI$23:$AI$24</c:f>
              <c:numCache>
                <c:formatCode>0.000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xVal>
          <c:yVal>
            <c:numRef>
              <c:f>Daten!$AJ$23:$AJ$24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53-49E8-9A40-FE0C361D0CEF}"/>
            </c:ext>
          </c:extLst>
        </c:ser>
        <c:ser>
          <c:idx val="8"/>
          <c:order val="7"/>
          <c:tx>
            <c:v>DB 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Daten!$AI$25:$AI$26</c:f>
              <c:numCache>
                <c:formatCode>0.000</c:formatCode>
                <c:ptCount val="2"/>
                <c:pt idx="0">
                  <c:v>4.875</c:v>
                </c:pt>
                <c:pt idx="1">
                  <c:v>4.875</c:v>
                </c:pt>
              </c:numCache>
            </c:numRef>
          </c:xVal>
          <c:yVal>
            <c:numRef>
              <c:f>Daten!$AJ$25:$AJ$26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53-49E8-9A40-FE0C361D0CEF}"/>
            </c:ext>
          </c:extLst>
        </c:ser>
        <c:ser>
          <c:idx val="9"/>
          <c:order val="8"/>
          <c:tx>
            <c:v>DB 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Daten!$AI$27:$AI$28</c:f>
              <c:numCache>
                <c:formatCode>0.000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xVal>
          <c:yVal>
            <c:numRef>
              <c:f>Daten!$AJ$27:$AJ$28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E53-49E8-9A40-FE0C361D0CEF}"/>
            </c:ext>
          </c:extLst>
        </c:ser>
        <c:ser>
          <c:idx val="10"/>
          <c:order val="9"/>
          <c:tx>
            <c:v>DB 10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Daten!$AI$29:$AI$30</c:f>
              <c:numCache>
                <c:formatCode>0.000</c:formatCode>
                <c:ptCount val="2"/>
                <c:pt idx="0">
                  <c:v>6.125</c:v>
                </c:pt>
                <c:pt idx="1">
                  <c:v>6.125</c:v>
                </c:pt>
              </c:numCache>
            </c:numRef>
          </c:xVal>
          <c:yVal>
            <c:numRef>
              <c:f>Daten!$AJ$29:$AJ$30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E53-49E8-9A40-FE0C361D0CEF}"/>
            </c:ext>
          </c:extLst>
        </c:ser>
        <c:ser>
          <c:idx val="11"/>
          <c:order val="10"/>
          <c:tx>
            <c:v>DB 11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Daten!$AI$31:$AI$32</c:f>
              <c:numCache>
                <c:formatCode>0.000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Daten!$AJ$31:$AJ$32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E53-49E8-9A40-FE0C361D0CEF}"/>
            </c:ext>
          </c:extLst>
        </c:ser>
        <c:ser>
          <c:idx val="12"/>
          <c:order val="11"/>
          <c:tx>
            <c:v>DB 12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Daten!$AI$33:$AI$34</c:f>
              <c:numCache>
                <c:formatCode>0.000</c:formatCode>
                <c:ptCount val="2"/>
                <c:pt idx="0">
                  <c:v>7.375</c:v>
                </c:pt>
                <c:pt idx="1">
                  <c:v>7.375</c:v>
                </c:pt>
              </c:numCache>
            </c:numRef>
          </c:xVal>
          <c:yVal>
            <c:numRef>
              <c:f>Daten!$AJ$33:$AJ$34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E53-49E8-9A40-FE0C361D0CEF}"/>
            </c:ext>
          </c:extLst>
        </c:ser>
        <c:ser>
          <c:idx val="13"/>
          <c:order val="12"/>
          <c:tx>
            <c:v>DB 13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Daten!$AI$35:$AI$36</c:f>
              <c:numCache>
                <c:formatCode>0.000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Daten!$AJ$35:$AJ$36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E53-49E8-9A40-FE0C361D0CEF}"/>
            </c:ext>
          </c:extLst>
        </c:ser>
        <c:ser>
          <c:idx val="14"/>
          <c:order val="13"/>
          <c:tx>
            <c:v>DB 14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Daten!$AI$37:$AI$38</c:f>
              <c:numCache>
                <c:formatCode>0.000</c:formatCode>
                <c:ptCount val="2"/>
                <c:pt idx="0">
                  <c:v>8.625</c:v>
                </c:pt>
                <c:pt idx="1">
                  <c:v>8.625</c:v>
                </c:pt>
              </c:numCache>
            </c:numRef>
          </c:xVal>
          <c:yVal>
            <c:numRef>
              <c:f>Daten!$AJ$37:$AJ$38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E53-49E8-9A40-FE0C361D0CEF}"/>
            </c:ext>
          </c:extLst>
        </c:ser>
        <c:ser>
          <c:idx val="15"/>
          <c:order val="14"/>
          <c:tx>
            <c:v>DB 15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Daten!$AI$39:$AI$40</c:f>
              <c:numCache>
                <c:formatCode>0.000</c:formatCode>
                <c:ptCount val="2"/>
                <c:pt idx="0">
                  <c:v>9.25</c:v>
                </c:pt>
                <c:pt idx="1">
                  <c:v>9.25</c:v>
                </c:pt>
              </c:numCache>
            </c:numRef>
          </c:xVal>
          <c:yVal>
            <c:numRef>
              <c:f>Daten!$AJ$39:$AJ$40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E53-49E8-9A40-FE0C361D0CEF}"/>
            </c:ext>
          </c:extLst>
        </c:ser>
        <c:ser>
          <c:idx val="16"/>
          <c:order val="15"/>
          <c:tx>
            <c:v>DB 16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Daten!$AI$41:$AI$42</c:f>
              <c:numCache>
                <c:formatCode>0.000</c:formatCode>
                <c:ptCount val="2"/>
                <c:pt idx="0">
                  <c:v>9.875</c:v>
                </c:pt>
                <c:pt idx="1">
                  <c:v>9.875</c:v>
                </c:pt>
              </c:numCache>
            </c:numRef>
          </c:xVal>
          <c:yVal>
            <c:numRef>
              <c:f>Daten!$AJ$41:$AJ$42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E53-49E8-9A40-FE0C361D0CEF}"/>
            </c:ext>
          </c:extLst>
        </c:ser>
        <c:ser>
          <c:idx val="17"/>
          <c:order val="16"/>
          <c:tx>
            <c:v>DB 17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Daten!$AI$43:$AI$44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Daten!$AJ$43:$AJ$44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E53-49E8-9A40-FE0C361D0CEF}"/>
            </c:ext>
          </c:extLst>
        </c:ser>
        <c:ser>
          <c:idx val="18"/>
          <c:order val="17"/>
          <c:tx>
            <c:v>DB 18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Daten!$AI$45:$AI$46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Daten!$AJ$45:$AJ$46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E53-49E8-9A40-FE0C361D0CEF}"/>
            </c:ext>
          </c:extLst>
        </c:ser>
        <c:ser>
          <c:idx val="19"/>
          <c:order val="18"/>
          <c:tx>
            <c:v>DB 19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Daten!$AI$47:$AI$48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Daten!$AJ$47:$AJ$48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E53-49E8-9A40-FE0C361D0CEF}"/>
            </c:ext>
          </c:extLst>
        </c:ser>
        <c:ser>
          <c:idx val="20"/>
          <c:order val="19"/>
          <c:tx>
            <c:v>DB 20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Daten!$AI$49:$AI$50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Daten!$AJ$49:$AJ$50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E53-49E8-9A40-FE0C361D0CEF}"/>
            </c:ext>
          </c:extLst>
        </c:ser>
        <c:ser>
          <c:idx val="21"/>
          <c:order val="20"/>
          <c:tx>
            <c:v>DB 21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Daten!$AI$51:$AI$52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Daten!$AJ$51:$AJ$52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E53-49E8-9A40-FE0C361D0CEF}"/>
            </c:ext>
          </c:extLst>
        </c:ser>
        <c:ser>
          <c:idx val="22"/>
          <c:order val="21"/>
          <c:tx>
            <c:v>DB 22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Daten!$AI$53:$AI$54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Daten!$AJ$53:$AJ$54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E53-49E8-9A40-FE0C361D0CEF}"/>
            </c:ext>
          </c:extLst>
        </c:ser>
        <c:ser>
          <c:idx val="23"/>
          <c:order val="22"/>
          <c:tx>
            <c:v>DB 23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Daten!$AI$55:$AI$56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Daten!$AJ$55:$AJ$56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E53-49E8-9A40-FE0C361D0CEF}"/>
            </c:ext>
          </c:extLst>
        </c:ser>
        <c:ser>
          <c:idx val="24"/>
          <c:order val="23"/>
          <c:tx>
            <c:v>DB 24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Daten!$AI$57:$AI$58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Daten!$AJ$57:$AJ$58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E53-49E8-9A40-FE0C361D0CEF}"/>
            </c:ext>
          </c:extLst>
        </c:ser>
        <c:ser>
          <c:idx val="25"/>
          <c:order val="24"/>
          <c:tx>
            <c:v>DB 25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Daten!$AI$59:$AI$60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Daten!$AJ$59:$AJ$60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E53-49E8-9A40-FE0C361D0CEF}"/>
            </c:ext>
          </c:extLst>
        </c:ser>
        <c:ser>
          <c:idx val="26"/>
          <c:order val="25"/>
          <c:tx>
            <c:v>PLR 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Daten!$AM$11:$AM$12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Daten!$AN$11:$AN$12</c:f>
              <c:numCache>
                <c:formatCode>0.000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E53-49E8-9A40-FE0C361D0CEF}"/>
            </c:ext>
          </c:extLst>
        </c:ser>
        <c:ser>
          <c:idx val="27"/>
          <c:order val="26"/>
          <c:tx>
            <c:v>PLR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Daten!$AM$13:$AM$14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Daten!$AN$13:$AN$14</c:f>
              <c:numCache>
                <c:formatCode>General</c:formatCode>
                <c:ptCount val="2"/>
                <c:pt idx="0" formatCode="0.000">
                  <c:v>3.75</c:v>
                </c:pt>
                <c:pt idx="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E53-49E8-9A40-FE0C361D0CEF}"/>
            </c:ext>
          </c:extLst>
        </c:ser>
        <c:ser>
          <c:idx val="28"/>
          <c:order val="27"/>
          <c:tx>
            <c:v>PLR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Daten!$AM$15:$AM$16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Daten!$AN$15:$AN$16</c:f>
              <c:numCache>
                <c:formatCode>General</c:formatCode>
                <c:ptCount val="2"/>
                <c:pt idx="0" formatCode="0.00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E53-49E8-9A40-FE0C361D0CEF}"/>
            </c:ext>
          </c:extLst>
        </c:ser>
        <c:ser>
          <c:idx val="29"/>
          <c:order val="28"/>
          <c:tx>
            <c:v>PLR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Daten!$AM$17:$AM$18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Daten!$AN$17:$AN$18</c:f>
              <c:numCache>
                <c:formatCode>General</c:formatCode>
                <c:ptCount val="2"/>
                <c:pt idx="0" formatCode="0.000">
                  <c:v>1.25</c:v>
                </c:pt>
                <c:pt idx="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E53-49E8-9A40-FE0C361D0CEF}"/>
            </c:ext>
          </c:extLst>
        </c:ser>
        <c:ser>
          <c:idx val="30"/>
          <c:order val="29"/>
          <c:tx>
            <c:v>PLR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Daten!$AM$19:$AM$20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Daten!$AN$19:$AN$20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E53-49E8-9A40-FE0C361D0CEF}"/>
            </c:ext>
          </c:extLst>
        </c:ser>
        <c:ser>
          <c:idx val="31"/>
          <c:order val="30"/>
          <c:tx>
            <c:v>PLR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Daten!$AM$21:$AM$22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Daten!$AN$21:$AN$22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E53-49E8-9A40-FE0C361D0CEF}"/>
            </c:ext>
          </c:extLst>
        </c:ser>
        <c:ser>
          <c:idx val="32"/>
          <c:order val="31"/>
          <c:tx>
            <c:v>PLR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Daten!$AM$23:$AM$24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Daten!$AN$23:$AN$24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E53-49E8-9A40-FE0C361D0CEF}"/>
            </c:ext>
          </c:extLst>
        </c:ser>
        <c:ser>
          <c:idx val="33"/>
          <c:order val="32"/>
          <c:tx>
            <c:v>PLR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Daten!$AM$25:$AM$26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Daten!$AN$25:$AN$26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E53-49E8-9A40-FE0C361D0CEF}"/>
            </c:ext>
          </c:extLst>
        </c:ser>
        <c:ser>
          <c:idx val="34"/>
          <c:order val="33"/>
          <c:tx>
            <c:v>PLR 9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Daten!$AM$27:$AM$28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Daten!$AN$27:$AN$28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E53-49E8-9A40-FE0C361D0CEF}"/>
            </c:ext>
          </c:extLst>
        </c:ser>
        <c:ser>
          <c:idx val="35"/>
          <c:order val="34"/>
          <c:tx>
            <c:v>PLR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Daten!$AM$29:$AM$30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Daten!$AN$29:$AN$30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E53-49E8-9A40-FE0C361D0CEF}"/>
            </c:ext>
          </c:extLst>
        </c:ser>
        <c:ser>
          <c:idx val="36"/>
          <c:order val="35"/>
          <c:tx>
            <c:v>PLR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Daten!$AM$31:$AM$32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Daten!$AN$31:$AN$32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E53-49E8-9A40-FE0C361D0CEF}"/>
            </c:ext>
          </c:extLst>
        </c:ser>
        <c:ser>
          <c:idx val="37"/>
          <c:order val="36"/>
          <c:tx>
            <c:v>PLR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Daten!$AM$33:$AM$34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Daten!$AN$33:$AN$34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E53-49E8-9A40-FE0C361D0CEF}"/>
            </c:ext>
          </c:extLst>
        </c:ser>
        <c:ser>
          <c:idx val="38"/>
          <c:order val="37"/>
          <c:tx>
            <c:v>PLR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Daten!$AM$35:$AM$36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Daten!$AN$35:$AN$36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E53-49E8-9A40-FE0C361D0CEF}"/>
            </c:ext>
          </c:extLst>
        </c:ser>
        <c:ser>
          <c:idx val="39"/>
          <c:order val="38"/>
          <c:tx>
            <c:v>PLR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Daten!$AM$37:$AM$38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Daten!$AN$37:$AN$38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E53-49E8-9A40-FE0C361D0CEF}"/>
            </c:ext>
          </c:extLst>
        </c:ser>
        <c:ser>
          <c:idx val="40"/>
          <c:order val="39"/>
          <c:tx>
            <c:v>PLR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Daten!$AM$39:$AM$40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Daten!$AN$39:$AN$40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E53-49E8-9A40-FE0C361D0CEF}"/>
            </c:ext>
          </c:extLst>
        </c:ser>
        <c:ser>
          <c:idx val="41"/>
          <c:order val="40"/>
          <c:tx>
            <c:v>PLR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Daten!$AM$41:$AM$42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Daten!$AN$41:$AN$42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E53-49E8-9A40-FE0C361D0CEF}"/>
            </c:ext>
          </c:extLst>
        </c:ser>
        <c:ser>
          <c:idx val="42"/>
          <c:order val="41"/>
          <c:tx>
            <c:v>PLR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Daten!$AM$43:$AM$44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Daten!$AN$43:$AN$44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E53-49E8-9A40-FE0C361D0CEF}"/>
            </c:ext>
          </c:extLst>
        </c:ser>
        <c:ser>
          <c:idx val="43"/>
          <c:order val="42"/>
          <c:tx>
            <c:v>PLR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Daten!$AM$45:$AM$46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Daten!$AN$45:$AN$46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E53-49E8-9A40-FE0C361D0CEF}"/>
            </c:ext>
          </c:extLst>
        </c:ser>
        <c:ser>
          <c:idx val="44"/>
          <c:order val="43"/>
          <c:tx>
            <c:v>PLR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Daten!$AM$47:$AM$48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Daten!$AN$47:$AN$48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E53-49E8-9A40-FE0C361D0CEF}"/>
            </c:ext>
          </c:extLst>
        </c:ser>
        <c:ser>
          <c:idx val="45"/>
          <c:order val="44"/>
          <c:tx>
            <c:v>PLR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Daten!$AM$49:$AM$50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Daten!$AN$49:$AN$50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E53-49E8-9A40-FE0C361D0CEF}"/>
            </c:ext>
          </c:extLst>
        </c:ser>
        <c:ser>
          <c:idx val="46"/>
          <c:order val="45"/>
          <c:tx>
            <c:v>PLR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Daten!$AM$51:$AM$52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Daten!$AN$51:$AN$52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E53-49E8-9A40-FE0C361D0CEF}"/>
            </c:ext>
          </c:extLst>
        </c:ser>
        <c:ser>
          <c:idx val="47"/>
          <c:order val="46"/>
          <c:tx>
            <c:v>PLR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Daten!$AM$53:$AM$54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Daten!$AN$53:$AN$54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E53-49E8-9A40-FE0C361D0CEF}"/>
            </c:ext>
          </c:extLst>
        </c:ser>
        <c:ser>
          <c:idx val="48"/>
          <c:order val="47"/>
          <c:tx>
            <c:v>PLR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Daten!$AM$55:$AM$56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Daten!$AN$55:$AN$56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E53-49E8-9A40-FE0C361D0CEF}"/>
            </c:ext>
          </c:extLst>
        </c:ser>
        <c:ser>
          <c:idx val="49"/>
          <c:order val="48"/>
          <c:tx>
            <c:v>PLR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Daten!$AM$57:$AM$58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Daten!$AN$57:$AN$58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E53-49E8-9A40-FE0C361D0CEF}"/>
            </c:ext>
          </c:extLst>
        </c:ser>
        <c:ser>
          <c:idx val="50"/>
          <c:order val="49"/>
          <c:tx>
            <c:v>PLR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Daten!$AM$59:$AM$60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Daten!$AN$59:$AN$60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EE53-49E8-9A40-FE0C361D0CEF}"/>
            </c:ext>
          </c:extLst>
        </c:ser>
        <c:ser>
          <c:idx val="51"/>
          <c:order val="50"/>
          <c:tx>
            <c:v>PLR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Daten!$AM$61:$AM$62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Daten!$AN$61:$AN$62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E53-49E8-9A40-FE0C361D0CEF}"/>
            </c:ext>
          </c:extLst>
        </c:ser>
        <c:ser>
          <c:idx val="52"/>
          <c:order val="51"/>
          <c:tx>
            <c:v>PLS 1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Daten!$AQ$11:$AQ$12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Daten!$AR$11:$AR$12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EE53-49E8-9A40-FE0C361D0CEF}"/>
            </c:ext>
          </c:extLst>
        </c:ser>
        <c:ser>
          <c:idx val="53"/>
          <c:order val="52"/>
          <c:tx>
            <c:v>PLS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Daten!$AQ$13:$AQ$14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Daten!$AR$13:$AR$14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EE53-49E8-9A40-FE0C361D0CEF}"/>
            </c:ext>
          </c:extLst>
        </c:ser>
        <c:ser>
          <c:idx val="54"/>
          <c:order val="53"/>
          <c:tx>
            <c:v>PLS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Daten!$AQ$15:$AQ$16</c:f>
              <c:numCache>
                <c:formatCode>0.000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Daten!$AR$15:$AR$16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EE53-49E8-9A40-FE0C361D0CEF}"/>
            </c:ext>
          </c:extLst>
        </c:ser>
        <c:ser>
          <c:idx val="55"/>
          <c:order val="54"/>
          <c:tx>
            <c:v>PLS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Daten!$AQ$17:$AQ$18</c:f>
              <c:numCache>
                <c:formatCode>0.000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Daten!$AR$17:$AR$18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EE53-49E8-9A40-FE0C361D0CEF}"/>
            </c:ext>
          </c:extLst>
        </c:ser>
        <c:ser>
          <c:idx val="56"/>
          <c:order val="55"/>
          <c:tx>
            <c:v>PLS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Daten!$AQ$19:$AQ$20</c:f>
              <c:numCache>
                <c:formatCode>0.000</c:formatCode>
                <c:ptCount val="2"/>
                <c:pt idx="0">
                  <c:v>4.25</c:v>
                </c:pt>
                <c:pt idx="1">
                  <c:v>4.25</c:v>
                </c:pt>
              </c:numCache>
            </c:numRef>
          </c:xVal>
          <c:yVal>
            <c:numRef>
              <c:f>Daten!$AR$19:$AR$20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EE53-49E8-9A40-FE0C361D0CEF}"/>
            </c:ext>
          </c:extLst>
        </c:ser>
        <c:ser>
          <c:idx val="57"/>
          <c:order val="56"/>
          <c:tx>
            <c:v>PLS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Daten!$AQ$21:$AQ$22</c:f>
              <c:numCache>
                <c:formatCode>0.000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xVal>
          <c:yVal>
            <c:numRef>
              <c:f>Daten!$AR$21:$AR$22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EE53-49E8-9A40-FE0C361D0CEF}"/>
            </c:ext>
          </c:extLst>
        </c:ser>
        <c:ser>
          <c:idx val="58"/>
          <c:order val="57"/>
          <c:tx>
            <c:v>PLS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Daten!$AQ$23:$AQ$24</c:f>
              <c:numCache>
                <c:formatCode>0.000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Daten!$AR$23:$AR$24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EE53-49E8-9A40-FE0C361D0CEF}"/>
            </c:ext>
          </c:extLst>
        </c:ser>
        <c:ser>
          <c:idx val="59"/>
          <c:order val="58"/>
          <c:tx>
            <c:v>PLS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Daten!$AQ$25:$AQ$26</c:f>
              <c:numCache>
                <c:formatCode>0.000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Daten!$AR$25:$AR$26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EE53-49E8-9A40-FE0C361D0CEF}"/>
            </c:ext>
          </c:extLst>
        </c:ser>
        <c:ser>
          <c:idx val="60"/>
          <c:order val="59"/>
          <c:tx>
            <c:v>PLS 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Daten!$AQ$27:$AQ$28</c:f>
              <c:numCache>
                <c:formatCode>0.000</c:formatCode>
                <c:ptCount val="2"/>
                <c:pt idx="0">
                  <c:v>9.25</c:v>
                </c:pt>
                <c:pt idx="1">
                  <c:v>9.25</c:v>
                </c:pt>
              </c:numCache>
            </c:numRef>
          </c:xVal>
          <c:yVal>
            <c:numRef>
              <c:f>Daten!$AR$27:$AR$28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EE53-49E8-9A40-FE0C361D0CEF}"/>
            </c:ext>
          </c:extLst>
        </c:ser>
        <c:ser>
          <c:idx val="61"/>
          <c:order val="60"/>
          <c:tx>
            <c:v>PLS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Daten!$AQ$29:$AQ$30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Daten!$AR$29:$AR$30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EE53-49E8-9A40-FE0C361D0CEF}"/>
            </c:ext>
          </c:extLst>
        </c:ser>
        <c:ser>
          <c:idx val="62"/>
          <c:order val="61"/>
          <c:tx>
            <c:v>PLS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Daten!$AQ$31:$AQ$32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Daten!$AR$31:$AR$32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EE53-49E8-9A40-FE0C361D0CEF}"/>
            </c:ext>
          </c:extLst>
        </c:ser>
        <c:ser>
          <c:idx val="63"/>
          <c:order val="62"/>
          <c:tx>
            <c:v>PLS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Daten!$AQ$33:$AQ$34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Daten!$AR$33:$AR$34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EE53-49E8-9A40-FE0C361D0CEF}"/>
            </c:ext>
          </c:extLst>
        </c:ser>
        <c:ser>
          <c:idx val="64"/>
          <c:order val="63"/>
          <c:tx>
            <c:v>PLS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Daten!$AQ$35:$AQ$36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Daten!$AR$35:$AR$36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EE53-49E8-9A40-FE0C361D0CEF}"/>
            </c:ext>
          </c:extLst>
        </c:ser>
        <c:ser>
          <c:idx val="65"/>
          <c:order val="64"/>
          <c:tx>
            <c:v>PLS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Daten!$AQ$37:$AQ$38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Daten!$AR$37:$AR$38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EE53-49E8-9A40-FE0C361D0CEF}"/>
            </c:ext>
          </c:extLst>
        </c:ser>
        <c:ser>
          <c:idx val="66"/>
          <c:order val="65"/>
          <c:tx>
            <c:v>PLS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Daten!$AQ$39:$AQ$40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Daten!$AR$39:$AR$40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EE53-49E8-9A40-FE0C361D0CEF}"/>
            </c:ext>
          </c:extLst>
        </c:ser>
        <c:ser>
          <c:idx val="67"/>
          <c:order val="66"/>
          <c:tx>
            <c:v>PLS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Daten!$AQ$41:$AQ$42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Daten!$AR$41:$AR$42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EE53-49E8-9A40-FE0C361D0CEF}"/>
            </c:ext>
          </c:extLst>
        </c:ser>
        <c:ser>
          <c:idx val="68"/>
          <c:order val="67"/>
          <c:tx>
            <c:v>PLS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Daten!$AQ$43:$AQ$44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Daten!$AR$43:$AR$44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EE53-49E8-9A40-FE0C361D0CEF}"/>
            </c:ext>
          </c:extLst>
        </c:ser>
        <c:ser>
          <c:idx val="69"/>
          <c:order val="68"/>
          <c:tx>
            <c:v>PLS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Daten!$AQ$45:$AQ$46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Daten!$AR$45:$AR$46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EE53-49E8-9A40-FE0C361D0CEF}"/>
            </c:ext>
          </c:extLst>
        </c:ser>
        <c:ser>
          <c:idx val="70"/>
          <c:order val="69"/>
          <c:tx>
            <c:v>PLS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Daten!$AQ$47:$AQ$48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Daten!$AR$47:$AR$48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EE53-49E8-9A40-FE0C361D0CEF}"/>
            </c:ext>
          </c:extLst>
        </c:ser>
        <c:ser>
          <c:idx val="71"/>
          <c:order val="70"/>
          <c:tx>
            <c:v>PLS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Daten!$AQ$49:$AQ$50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Daten!$AR$49:$AR$50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EE53-49E8-9A40-FE0C361D0CEF}"/>
            </c:ext>
          </c:extLst>
        </c:ser>
        <c:ser>
          <c:idx val="72"/>
          <c:order val="71"/>
          <c:tx>
            <c:v>PLS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Daten!$AQ$51:$AQ$52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Daten!$AR$51:$AR$52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EE53-49E8-9A40-FE0C361D0CEF}"/>
            </c:ext>
          </c:extLst>
        </c:ser>
        <c:ser>
          <c:idx val="73"/>
          <c:order val="72"/>
          <c:tx>
            <c:v>PLS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Daten!$AQ$53:$AQ$54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Daten!$AR$53:$AR$54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EE53-49E8-9A40-FE0C361D0CEF}"/>
            </c:ext>
          </c:extLst>
        </c:ser>
        <c:ser>
          <c:idx val="74"/>
          <c:order val="73"/>
          <c:tx>
            <c:v>PLS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Daten!$AQ$55:$AQ$56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Daten!$AR$55:$AR$56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EE53-49E8-9A40-FE0C361D0CEF}"/>
            </c:ext>
          </c:extLst>
        </c:ser>
        <c:ser>
          <c:idx val="75"/>
          <c:order val="74"/>
          <c:tx>
            <c:v>PLS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Daten!$AQ$57:$AQ$58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Daten!$AR$57:$AR$58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EE53-49E8-9A40-FE0C361D0CEF}"/>
            </c:ext>
          </c:extLst>
        </c:ser>
        <c:ser>
          <c:idx val="76"/>
          <c:order val="75"/>
          <c:tx>
            <c:v>PLS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Daten!$AQ$59:$AQ$60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Daten!$AR$59:$AR$60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EE53-49E8-9A40-FE0C361D0CEF}"/>
            </c:ext>
          </c:extLst>
        </c:ser>
        <c:ser>
          <c:idx val="77"/>
          <c:order val="76"/>
          <c:tx>
            <c:v>PLS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Daten!$AQ$61:$AQ$62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Daten!$AR$61:$AR$62</c:f>
              <c:numCache>
                <c:formatCode>General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EE53-49E8-9A40-FE0C361D0CEF}"/>
            </c:ext>
          </c:extLst>
        </c:ser>
        <c:ser>
          <c:idx val="78"/>
          <c:order val="78"/>
          <c:tx>
            <c:v>AR-1</c:v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Daten!$AM$1:$AM$2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Daten!$AN$1:$AN$2</c:f>
              <c:numCache>
                <c:formatCode>0.000</c:formatCode>
                <c:ptCount val="2"/>
                <c:pt idx="0">
                  <c:v>0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C-4E60-955E-9C9F15129D4B}"/>
            </c:ext>
          </c:extLst>
        </c:ser>
        <c:ser>
          <c:idx val="79"/>
          <c:order val="79"/>
          <c:tx>
            <c:v>AR-2</c:v>
          </c:tx>
          <c:spPr>
            <a:ln w="3175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Daten!$AM$3:$AM$4</c:f>
              <c:numCache>
                <c:formatCode>0.000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Daten!$AN$3:$AN$4</c:f>
              <c:numCache>
                <c:formatCode>0.000</c:formatCode>
                <c:ptCount val="2"/>
                <c:pt idx="0">
                  <c:v>4.5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0C-4E60-955E-9C9F15129D4B}"/>
            </c:ext>
          </c:extLst>
        </c:ser>
        <c:ser>
          <c:idx val="80"/>
          <c:order val="80"/>
          <c:tx>
            <c:v>G-1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Daten!$AM$5:$AM$6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Daten!$AN$5:$AN$6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0C-4E60-955E-9C9F15129D4B}"/>
            </c:ext>
          </c:extLst>
        </c:ser>
        <c:ser>
          <c:idx val="81"/>
          <c:order val="81"/>
          <c:tx>
            <c:v>G-2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Daten!$AM$7:$AM$8</c:f>
              <c:numCache>
                <c:formatCode>0.000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Daten!$AN$7:$AN$8</c:f>
              <c:numCache>
                <c:formatCode>0.000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0C-4E60-955E-9C9F1512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182168"/>
        <c:axId val="51618282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77"/>
                <c:tx>
                  <c:v>Decke</c:v>
                </c:tx>
                <c:spPr>
                  <a:ln w="3175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Daten!$AI$2:$AI$6</c15:sqref>
                        </c15:formulaRef>
                      </c:ext>
                    </c:extLst>
                    <c:numCache>
                      <c:formatCode>0.000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10.5</c:v>
                      </c:pt>
                      <c:pt idx="3">
                        <c:v>10.5</c:v>
                      </c:pt>
                      <c:pt idx="4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Daten!$AJ$2:$AJ$6</c15:sqref>
                        </c15:formulaRef>
                      </c:ext>
                    </c:extLst>
                    <c:numCache>
                      <c:formatCode>0.000</c:formatCode>
                      <c:ptCount val="5"/>
                      <c:pt idx="0">
                        <c:v>0</c:v>
                      </c:pt>
                      <c:pt idx="1">
                        <c:v>4.5</c:v>
                      </c:pt>
                      <c:pt idx="2">
                        <c:v>4.5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EE53-49E8-9A40-FE0C361D0CEF}"/>
                  </c:ext>
                </c:extLst>
              </c15:ser>
            </c15:filteredScatterSeries>
          </c:ext>
        </c:extLst>
      </c:scatterChart>
      <c:valAx>
        <c:axId val="516182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824"/>
        <c:crossesAt val="0"/>
        <c:crossBetween val="midCat"/>
        <c:majorUnit val="1"/>
      </c:valAx>
      <c:valAx>
        <c:axId val="516182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1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394607</xdr:colOff>
      <xdr:row>0</xdr:row>
      <xdr:rowOff>81643</xdr:rowOff>
    </xdr:from>
    <xdr:to>
      <xdr:col>32</xdr:col>
      <xdr:colOff>721178</xdr:colOff>
      <xdr:row>16</xdr:row>
      <xdr:rowOff>108857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C98341C-7BA7-4BD1-BE3B-6EF607BEA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25</xdr:row>
      <xdr:rowOff>33618</xdr:rowOff>
    </xdr:from>
    <xdr:to>
      <xdr:col>10</xdr:col>
      <xdr:colOff>324971</xdr:colOff>
      <xdr:row>42</xdr:row>
      <xdr:rowOff>116860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BD212DD-F573-4896-AACF-9D292DAAB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161365</xdr:colOff>
      <xdr:row>0</xdr:row>
      <xdr:rowOff>71718</xdr:rowOff>
    </xdr:from>
    <xdr:to>
      <xdr:col>7</xdr:col>
      <xdr:colOff>403973</xdr:colOff>
      <xdr:row>0</xdr:row>
      <xdr:rowOff>190477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BB33066-A532-4A0C-B332-58F8D8A7A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71718"/>
          <a:ext cx="2462045" cy="118759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0.42159</cdr:x>
      <cdr:y>0.00239</cdr:y>
    </cdr:from>
    <cdr:to>
      <cdr:x>0.597</cdr:x>
      <cdr:y>0.08578</cdr:y>
    </cdr:to>
    <cdr:grpSp>
      <cdr:nvGrpSpPr>
        <cdr:cNvPr id="2" name="Gruppieren 1">
          <a:extLst xmlns:a="http://schemas.openxmlformats.org/drawingml/2006/main">
            <a:ext uri="{FF2B5EF4-FFF2-40B4-BE49-F238E27FC236}">
              <a16:creationId xmlns:a16="http://schemas.microsoft.com/office/drawing/2014/main" id="{9FFFA233-CF6B-CBD0-A834-5671269AF7D1}"/>
            </a:ext>
          </a:extLst>
        </cdr:cNvPr>
        <cdr:cNvGrpSpPr/>
      </cdr:nvGrpSpPr>
      <cdr:grpSpPr>
        <a:xfrm xmlns:a="http://schemas.openxmlformats.org/drawingml/2006/main">
          <a:off x="2381041" y="7939"/>
          <a:ext cx="990674" cy="277000"/>
          <a:chOff x="3013788" y="3496522"/>
          <a:chExt cx="990698" cy="276999"/>
        </a:xfrm>
      </cdr:grpSpPr>
      <cdr:sp macro="" textlink="">
        <cdr:nvSpPr>
          <cdr:cNvPr id="3" name="Textfeld 6">
            <a:extLst xmlns:a="http://schemas.openxmlformats.org/drawingml/2006/main">
              <a:ext uri="{FF2B5EF4-FFF2-40B4-BE49-F238E27FC236}">
                <a16:creationId xmlns:a16="http://schemas.microsoft.com/office/drawing/2014/main" id="{48847497-89C5-D5C5-8DDE-A4CF0E4DFD87}"/>
              </a:ext>
            </a:extLst>
          </cdr:cNvPr>
          <cdr:cNvSpPr txBox="1"/>
        </cdr:nvSpPr>
        <cdr:spPr>
          <a:xfrm xmlns:a="http://schemas.openxmlformats.org/drawingml/2006/main">
            <a:off x="3526293" y="3496522"/>
            <a:ext cx="478193" cy="27699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>
            <a:spAutoFit/>
          </a:bodyPr>
          <a:lstStyle xmlns:a="http://schemas.openxmlformats.org/drawingml/2006/main"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1200" dirty="0">
                <a:solidFill>
                  <a:schemeClr val="tx1"/>
                </a:solidFill>
              </a:rPr>
              <a:t>q</a:t>
            </a:r>
            <a:endParaRPr lang="de-DE" sz="1200" dirty="0"/>
          </a:p>
        </cdr:txBody>
      </cdr:sp>
      <cdr:cxnSp macro="">
        <cdr:nvCxnSpPr>
          <cdr:cNvPr id="4" name="Gerade Verbindung mit Pfeil 3">
            <a:extLst xmlns:a="http://schemas.openxmlformats.org/drawingml/2006/main">
              <a:ext uri="{FF2B5EF4-FFF2-40B4-BE49-F238E27FC236}">
                <a16:creationId xmlns:a16="http://schemas.microsoft.com/office/drawing/2014/main" id="{2728C9C5-CBC4-1EEE-12A4-5756E7AD446E}"/>
              </a:ext>
            </a:extLst>
          </cdr:cNvPr>
          <cdr:cNvCxnSpPr/>
        </cdr:nvCxnSpPr>
        <cdr:spPr>
          <a:xfrm xmlns:a="http://schemas.openxmlformats.org/drawingml/2006/main">
            <a:off x="3013788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Gerade Verbindung mit Pfeil 4">
            <a:extLst xmlns:a="http://schemas.openxmlformats.org/drawingml/2006/main">
              <a:ext uri="{FF2B5EF4-FFF2-40B4-BE49-F238E27FC236}">
                <a16:creationId xmlns:a16="http://schemas.microsoft.com/office/drawing/2014/main" id="{6911E5B2-9D23-CAF5-D890-7A964EE0C698}"/>
              </a:ext>
            </a:extLst>
          </cdr:cNvPr>
          <cdr:cNvCxnSpPr/>
        </cdr:nvCxnSpPr>
        <cdr:spPr>
          <a:xfrm xmlns:a="http://schemas.openxmlformats.org/drawingml/2006/main">
            <a:off x="3132850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Gerade Verbindung mit Pfeil 5">
            <a:extLst xmlns:a="http://schemas.openxmlformats.org/drawingml/2006/main">
              <a:ext uri="{FF2B5EF4-FFF2-40B4-BE49-F238E27FC236}">
                <a16:creationId xmlns:a16="http://schemas.microsoft.com/office/drawing/2014/main" id="{986EB075-BACA-E3E3-8630-64FF0CCF7B96}"/>
              </a:ext>
            </a:extLst>
          </cdr:cNvPr>
          <cdr:cNvCxnSpPr/>
        </cdr:nvCxnSpPr>
        <cdr:spPr>
          <a:xfrm xmlns:a="http://schemas.openxmlformats.org/drawingml/2006/main">
            <a:off x="3251912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Gerade Verbindung mit Pfeil 6">
            <a:extLst xmlns:a="http://schemas.openxmlformats.org/drawingml/2006/main">
              <a:ext uri="{FF2B5EF4-FFF2-40B4-BE49-F238E27FC236}">
                <a16:creationId xmlns:a16="http://schemas.microsoft.com/office/drawing/2014/main" id="{2416CEBD-9736-D095-3943-31A6E316A1AF}"/>
              </a:ext>
            </a:extLst>
          </cdr:cNvPr>
          <cdr:cNvCxnSpPr/>
        </cdr:nvCxnSpPr>
        <cdr:spPr>
          <a:xfrm xmlns:a="http://schemas.openxmlformats.org/drawingml/2006/main">
            <a:off x="3370974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 Verbindung mit Pfeil 7">
            <a:extLst xmlns:a="http://schemas.openxmlformats.org/drawingml/2006/main">
              <a:ext uri="{FF2B5EF4-FFF2-40B4-BE49-F238E27FC236}">
                <a16:creationId xmlns:a16="http://schemas.microsoft.com/office/drawing/2014/main" id="{1688790D-A2DA-CF02-A558-E54AF68C2EE6}"/>
              </a:ext>
            </a:extLst>
          </cdr:cNvPr>
          <cdr:cNvCxnSpPr/>
        </cdr:nvCxnSpPr>
        <cdr:spPr>
          <a:xfrm xmlns:a="http://schemas.openxmlformats.org/drawingml/2006/main">
            <a:off x="3490036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437478</xdr:colOff>
      <xdr:row>5</xdr:row>
      <xdr:rowOff>125169</xdr:rowOff>
    </xdr:from>
    <xdr:to>
      <xdr:col>5</xdr:col>
      <xdr:colOff>0</xdr:colOff>
      <xdr:row>8</xdr:row>
      <xdr:rowOff>162989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7">
              <a:extLst>
                <a:ext uri="{FF2B5EF4-FFF2-40B4-BE49-F238E27FC236}">
                  <a16:creationId xmlns:a16="http://schemas.microsoft.com/office/drawing/2014/main" id="{8444F0A9-665D-4C35-91B0-E236C25547ED}"/>
                </a:ext>
              </a:extLst>
            </xdr:cNvPr>
            <xdr:cNvSpPr txBox="1"/>
          </xdr:nvSpPr>
          <xdr:spPr>
            <a:xfrm>
              <a:off x="1553808" y="2180664"/>
              <a:ext cx="1227492" cy="4950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𝑇𝑎𝑓𝑒𝑙</m:t>
                            </m:r>
                          </m:sub>
                        </m:sSub>
                      </m:den>
                    </m:f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2" name="Object 7">
              <a:extLst>
                <a:ext uri="{FF2B5EF4-FFF2-40B4-BE49-F238E27FC236}">
                  <a16:creationId xmlns:a16="http://schemas.microsoft.com/office/drawing/2014/main" id="{8444F0A9-665D-4C35-91B0-E236C25547ED}"/>
                </a:ext>
              </a:extLst>
            </xdr:cNvPr>
            <xdr:cNvSpPr txBox="1"/>
          </xdr:nvSpPr>
          <xdr:spPr>
            <a:xfrm>
              <a:off x="1553808" y="2180664"/>
              <a:ext cx="1227492" cy="4950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𝑠_(0,𝐴,𝑑)=𝑉_(𝐴,𝑑)/𝐻_𝑇𝑎𝑓𝑒𝑙 =</a:t>
              </a:r>
              <a:endParaRPr lang="de-DE"/>
            </a:p>
          </xdr:txBody>
        </xdr:sp>
      </mc:Fallback>
    </mc:AlternateContent>
    <xdr:clientData/>
  </xdr:twoCellAnchor>
  <xdr:twoCellAnchor>
    <xdr:from>
      <xdr:col>2</xdr:col>
      <xdr:colOff>448908</xdr:colOff>
      <xdr:row>12</xdr:row>
      <xdr:rowOff>66114</xdr:rowOff>
    </xdr:from>
    <xdr:to>
      <xdr:col>5</xdr:col>
      <xdr:colOff>11430</xdr:colOff>
      <xdr:row>14</xdr:row>
      <xdr:rowOff>74798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Object 7">
              <a:extLst>
                <a:ext uri="{FF2B5EF4-FFF2-40B4-BE49-F238E27FC236}">
                  <a16:creationId xmlns:a16="http://schemas.microsoft.com/office/drawing/2014/main" id="{19ABC6A0-4D27-4C4C-9E93-E7FA22722416}"/>
                </a:ext>
              </a:extLst>
            </xdr:cNvPr>
            <xdr:cNvSpPr txBox="1"/>
          </xdr:nvSpPr>
          <xdr:spPr>
            <a:xfrm>
              <a:off x="1547084" y="2228849"/>
              <a:ext cx="1209787" cy="4569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𝑇𝑎𝑓𝑒𝑙</m:t>
                            </m:r>
                          </m:sub>
                        </m:sSub>
                      </m:den>
                    </m:f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3" name="Object 7">
              <a:extLst>
                <a:ext uri="{FF2B5EF4-FFF2-40B4-BE49-F238E27FC236}">
                  <a16:creationId xmlns:a16="http://schemas.microsoft.com/office/drawing/2014/main" id="{19ABC6A0-4D27-4C4C-9E93-E7FA22722416}"/>
                </a:ext>
              </a:extLst>
            </xdr:cNvPr>
            <xdr:cNvSpPr txBox="1"/>
          </xdr:nvSpPr>
          <xdr:spPr>
            <a:xfrm>
              <a:off x="1547084" y="2228849"/>
              <a:ext cx="1209787" cy="4569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𝑠_(0,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,𝑑)=𝑉_(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,𝑑)/𝐻_𝑇𝑎𝑓𝑒𝑙 =</a:t>
              </a:r>
              <a:endParaRPr lang="de-DE"/>
            </a:p>
          </xdr:txBody>
        </xdr:sp>
      </mc:Fallback>
    </mc:AlternateContent>
    <xdr:clientData/>
  </xdr:twoCellAnchor>
  <xdr:twoCellAnchor>
    <xdr:from>
      <xdr:col>1</xdr:col>
      <xdr:colOff>144109</xdr:colOff>
      <xdr:row>19</xdr:row>
      <xdr:rowOff>85164</xdr:rowOff>
    </xdr:from>
    <xdr:to>
      <xdr:col>4</xdr:col>
      <xdr:colOff>514351</xdr:colOff>
      <xdr:row>21</xdr:row>
      <xdr:rowOff>93604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Object 7">
              <a:extLst>
                <a:ext uri="{FF2B5EF4-FFF2-40B4-BE49-F238E27FC236}">
                  <a16:creationId xmlns:a16="http://schemas.microsoft.com/office/drawing/2014/main" id="{DF09287D-DC50-43BD-A5D8-9B47DDD1FE27}"/>
                </a:ext>
              </a:extLst>
            </xdr:cNvPr>
            <xdr:cNvSpPr txBox="1"/>
          </xdr:nvSpPr>
          <xdr:spPr>
            <a:xfrm>
              <a:off x="696559" y="3437964"/>
              <a:ext cx="2027592" cy="46564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90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4·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𝑇𝑎𝑓𝑒𝑙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𝑟𝑝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𝑃𝑙</m:t>
                            </m:r>
                          </m:sub>
                        </m:sSub>
                      </m:den>
                    </m:f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4" name="Object 7">
              <a:extLst>
                <a:ext uri="{FF2B5EF4-FFF2-40B4-BE49-F238E27FC236}">
                  <a16:creationId xmlns:a16="http://schemas.microsoft.com/office/drawing/2014/main" id="{DF09287D-DC50-43BD-A5D8-9B47DDD1FE27}"/>
                </a:ext>
              </a:extLst>
            </xdr:cNvPr>
            <xdr:cNvSpPr txBox="1"/>
          </xdr:nvSpPr>
          <xdr:spPr>
            <a:xfrm>
              <a:off x="696559" y="3437964"/>
              <a:ext cx="2027592" cy="46564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90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𝑟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,𝑑)=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4·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(𝑉_(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𝑚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·𝑙_𝑝)/(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𝐻_𝑇𝑎𝑓𝑒𝑙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·𝑛_𝑟𝑝·ℎ_𝑃𝑙 )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endParaRPr lang="de-DE"/>
            </a:p>
          </xdr:txBody>
        </xdr:sp>
      </mc:Fallback>
    </mc:AlternateContent>
    <xdr:clientData/>
  </xdr:twoCellAnchor>
  <xdr:twoCellAnchor>
    <xdr:from>
      <xdr:col>1</xdr:col>
      <xdr:colOff>144109</xdr:colOff>
      <xdr:row>23</xdr:row>
      <xdr:rowOff>28014</xdr:rowOff>
    </xdr:from>
    <xdr:to>
      <xdr:col>4</xdr:col>
      <xdr:colOff>514351</xdr:colOff>
      <xdr:row>25</xdr:row>
      <xdr:rowOff>112654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Object 7">
              <a:extLst>
                <a:ext uri="{FF2B5EF4-FFF2-40B4-BE49-F238E27FC236}">
                  <a16:creationId xmlns:a16="http://schemas.microsoft.com/office/drawing/2014/main" id="{D02B8A5E-00FB-4A24-ABF1-7923C213D922}"/>
                </a:ext>
              </a:extLst>
            </xdr:cNvPr>
            <xdr:cNvSpPr txBox="1"/>
          </xdr:nvSpPr>
          <xdr:spPr>
            <a:xfrm>
              <a:off x="696559" y="4295214"/>
              <a:ext cx="2027592" cy="46564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90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6·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𝑇𝑎𝑓𝑒𝑙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𝑟𝑝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𝑃𝑙</m:t>
                            </m:r>
                          </m:sub>
                        </m:sSub>
                      </m:den>
                    </m:f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7" name="Object 7">
              <a:extLst>
                <a:ext uri="{FF2B5EF4-FFF2-40B4-BE49-F238E27FC236}">
                  <a16:creationId xmlns:a16="http://schemas.microsoft.com/office/drawing/2014/main" id="{D02B8A5E-00FB-4A24-ABF1-7923C213D922}"/>
                </a:ext>
              </a:extLst>
            </xdr:cNvPr>
            <xdr:cNvSpPr txBox="1"/>
          </xdr:nvSpPr>
          <xdr:spPr>
            <a:xfrm>
              <a:off x="696559" y="4295214"/>
              <a:ext cx="2027592" cy="46564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90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𝑟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,𝑑)=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6·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(𝑉_(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𝑚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·𝑙_𝑝)/(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𝐻_𝑇𝑎𝑓𝑒𝑙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·𝑛_𝑟𝑝·ℎ_𝑃𝑙 )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endParaRPr lang="de-DE"/>
            </a:p>
          </xdr:txBody>
        </xdr:sp>
      </mc:Fallback>
    </mc:AlternateContent>
    <xdr:clientData/>
  </xdr:twoCellAnchor>
  <xdr:twoCellAnchor>
    <xdr:from>
      <xdr:col>1</xdr:col>
      <xdr:colOff>533400</xdr:colOff>
      <xdr:row>27</xdr:row>
      <xdr:rowOff>66675</xdr:rowOff>
    </xdr:from>
    <xdr:to>
      <xdr:col>4</xdr:col>
      <xdr:colOff>466725</xdr:colOff>
      <xdr:row>29</xdr:row>
      <xdr:rowOff>137160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Object 7">
              <a:extLst>
                <a:ext uri="{FF2B5EF4-FFF2-40B4-BE49-F238E27FC236}">
                  <a16:creationId xmlns:a16="http://schemas.microsoft.com/office/drawing/2014/main" id="{A792BDCD-A1F7-4E8F-BDF4-FF0E1FA26AF6}"/>
                </a:ext>
              </a:extLst>
            </xdr:cNvPr>
            <xdr:cNvSpPr txBox="1"/>
          </xdr:nvSpPr>
          <xdr:spPr>
            <a:xfrm>
              <a:off x="1085850" y="5286375"/>
              <a:ext cx="1590675" cy="489585"/>
            </a:xfrm>
            <a:prstGeom prst="rect">
              <a:avLst/>
            </a:prstGeom>
          </xdr:spPr>
          <xdr:txBody>
            <a:bodyPr vertOverflow="clip" horzOverflow="clip" wrap="square">
              <a:no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de-DE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de-DE" i="1">
                              <a:solidFill>
                                <a:srgbClr val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sSup>
                            <m:sSupPr>
                              <m:ctrlPr>
                                <a:rPr lang="de-DE" sz="1100" b="0" i="1"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sSub>
                                    <m:sSubPr>
                                      <m:ctrlPr>
                                        <a:rPr lang="de-DE" sz="1100" b="0" i="1"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de-DE" sz="1100" b="0" i="1"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𝑠</m:t>
                                      </m:r>
                                    </m:e>
                                    <m:sub>
                                      <m:r>
                                        <a:rPr lang="de-DE" sz="1100" b="0" i="1"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0,</m:t>
                                      </m:r>
                                      <m:r>
                                        <a:rPr lang="de-DE" sz="1100" b="0" i="1"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𝐴</m:t>
                                      </m:r>
                                      <m:r>
                                        <a:rPr lang="de-DE" sz="1100" b="0" i="1"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,</m:t>
                                      </m:r>
                                      <m:r>
                                        <a:rPr lang="de-DE" sz="1100" b="0" i="1"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𝑑</m:t>
                                      </m:r>
                                    </m:sub>
                                  </m:sSub>
                                </m:e>
                              </m:d>
                            </m:e>
                            <m:sup>
                              <m:r>
                                <a:rPr lang="de-DE" sz="1100" b="0" i="1"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  <m:r>
                            <a:rPr lang="de-DE" sz="1100" b="0" i="1"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d>
                            <m:dPr>
                              <m:ctrlPr>
                                <a:rPr lang="de-DE" sz="1100" i="1"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𝑠</m:t>
                                  </m:r>
                                </m:e>
                                <m:sub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90,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𝑟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𝑑</m:t>
                                  </m:r>
                                </m:sub>
                              </m:sSub>
                            </m:e>
                          </m:d>
                        </m:e>
                        <m:sup>
                          <m:r>
                            <a:rPr lang="de-DE" b="0" i="1">
                              <a:solidFill>
                                <a:srgbClr val="000000"/>
                              </a:solidFill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e>
                  </m:rad>
                </m:oMath>
              </a14:m>
              <a:r>
                <a:rPr lang="de-DE"/>
                <a:t>=</a:t>
              </a:r>
            </a:p>
          </xdr:txBody>
        </xdr:sp>
      </mc:Choice>
      <mc:Fallback xmlns="">
        <xdr:sp macro="" textlink="">
          <xdr:nvSpPr>
            <xdr:cNvPr id="8" name="Object 7">
              <a:extLst>
                <a:ext uri="{FF2B5EF4-FFF2-40B4-BE49-F238E27FC236}">
                  <a16:creationId xmlns:a16="http://schemas.microsoft.com/office/drawing/2014/main" id="{A792BDCD-A1F7-4E8F-BDF4-FF0E1FA26AF6}"/>
                </a:ext>
              </a:extLst>
            </xdr:cNvPr>
            <xdr:cNvSpPr txBox="1"/>
          </xdr:nvSpPr>
          <xdr:spPr>
            <a:xfrm>
              <a:off x="1085850" y="5286375"/>
              <a:ext cx="1590675" cy="489585"/>
            </a:xfrm>
            <a:prstGeom prst="rect">
              <a:avLst/>
            </a:prstGeom>
          </xdr:spPr>
          <xdr:txBody>
            <a:bodyPr vertOverflow="clip" horzOverflow="clip" wrap="square">
              <a:noAutofit/>
            </a:bodyPr>
            <a:lstStyle/>
            <a:p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√(〖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de-DE" sz="1100" b="0" i="0">
                  <a:effectLst/>
                  <a:latin typeface="+mn-lt"/>
                  <a:ea typeface="+mn-ea"/>
                  <a:cs typeface="+mn-cs"/>
                </a:rPr>
                <a:t>𝑠_(0,𝐴,𝑑) )^2</a:t>
              </a:r>
              <a:r>
                <a:rPr lang="de-DE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+(𝑠_(90,𝑟,𝑑) )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2 )</a:t>
              </a:r>
              <a:r>
                <a:rPr lang="de-DE"/>
                <a:t>=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170330</xdr:colOff>
      <xdr:row>0</xdr:row>
      <xdr:rowOff>71718</xdr:rowOff>
    </xdr:from>
    <xdr:to>
      <xdr:col>7</xdr:col>
      <xdr:colOff>422463</xdr:colOff>
      <xdr:row>0</xdr:row>
      <xdr:rowOff>190477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CA56620-0945-47F9-AF7A-293726D5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765" y="71718"/>
          <a:ext cx="2475380" cy="118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174140</xdr:colOff>
      <xdr:row>0</xdr:row>
      <xdr:rowOff>78777</xdr:rowOff>
    </xdr:from>
    <xdr:to>
      <xdr:col>7</xdr:col>
      <xdr:colOff>422463</xdr:colOff>
      <xdr:row>0</xdr:row>
      <xdr:rowOff>201346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A1C1AE7-3D09-4262-8024-F1495F0A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75" y="78777"/>
          <a:ext cx="2471570" cy="124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HSA-Cloud\EXCEL%20Deckentafeln\Deckentafeln%20ohne%20&#214;ffnung\Deckentafel%20Typ%201.xlsx" TargetMode="External"/><Relationship Id="rId1" Type="http://schemas.openxmlformats.org/officeDocument/2006/relationships/externalLinkPath" Target="/HSA-Cloud/EXCEL%20Deckentafeln/Deckentafeln%20ohne%20&#214;ffnung/Deckentafel%20Typ%20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HSA-Cloud\EXCEL%20Deckentafeln\Deckentafeln%20ohne%20&#214;ffnung\2023-04-05%20Deckentafel%20Typ%201.xlsx" TargetMode="External"/><Relationship Id="rId1" Type="http://schemas.openxmlformats.org/officeDocument/2006/relationships/externalLinkPath" Target="/HSA-Cloud/EXCEL%20Tafeln/Deckentafeln%20ohne%20&#214;ffnung/2023-04-05%20Deckentafel%20Typ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en"/>
      <sheetName val="Typ 1"/>
      <sheetName val="Schubflüsse"/>
    </sheetNames>
    <sheetDataSet>
      <sheetData sheetId="0"/>
      <sheetData sheetId="1">
        <row r="11">
          <cell r="F11">
            <v>2.5</v>
          </cell>
        </row>
        <row r="15">
          <cell r="I15">
            <v>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en"/>
      <sheetName val="Typ 1"/>
      <sheetName val="Schubflüsse"/>
    </sheetNames>
    <sheetDataSet>
      <sheetData sheetId="0"/>
      <sheetData sheetId="1">
        <row r="11">
          <cell r="G11">
            <v>-1.5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82EA-047C-4DE9-BB6D-DF2D2E86BD63}">
  <dimension ref="A1:CU277"/>
  <sheetViews>
    <sheetView topLeftCell="A66" zoomScale="70" zoomScaleNormal="70" workbookViewId="0">
      <selection activeCell="C69" sqref="C69"/>
    </sheetView>
  </sheetViews>
  <sheetFormatPr baseColWidth="10" defaultRowHeight="15"/>
  <cols>
    <col min="1" max="13" width="11.42578125" style="5"/>
    <col min="14" max="15" width="11.42578125" style="17"/>
    <col min="16" max="16" width="11.42578125" style="5"/>
    <col min="17" max="41" width="11.42578125" style="17"/>
    <col min="42" max="45" width="11.42578125" style="5"/>
    <col min="46" max="48" width="11.42578125" style="17"/>
    <col min="49" max="16384" width="11.42578125" style="5"/>
  </cols>
  <sheetData>
    <row r="1" spans="1:91">
      <c r="A1" s="40" t="s">
        <v>2</v>
      </c>
      <c r="C1" s="5" t="s">
        <v>4</v>
      </c>
      <c r="D1" s="5" t="s">
        <v>5</v>
      </c>
      <c r="E1" s="17" t="s">
        <v>16</v>
      </c>
      <c r="F1" s="5" t="s">
        <v>85</v>
      </c>
      <c r="G1" s="17" t="s">
        <v>81</v>
      </c>
      <c r="AH1" s="40" t="s">
        <v>17</v>
      </c>
      <c r="AK1" s="5"/>
      <c r="AL1" s="71" t="s">
        <v>185</v>
      </c>
      <c r="AM1" s="48">
        <v>0</v>
      </c>
      <c r="AN1" s="48">
        <v>0</v>
      </c>
      <c r="AP1" s="17"/>
      <c r="AQ1" s="17"/>
      <c r="AR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</row>
    <row r="2" spans="1:91">
      <c r="C2" s="17" t="s">
        <v>3</v>
      </c>
      <c r="D2" s="17">
        <v>1</v>
      </c>
      <c r="E2" s="17" t="s">
        <v>33</v>
      </c>
      <c r="F2" s="17" t="s">
        <v>86</v>
      </c>
      <c r="G2" s="17" t="s">
        <v>82</v>
      </c>
      <c r="AH2" s="66" t="s">
        <v>18</v>
      </c>
      <c r="AI2" s="48">
        <v>0</v>
      </c>
      <c r="AJ2" s="48">
        <v>0</v>
      </c>
      <c r="AK2" s="5"/>
      <c r="AM2" s="48">
        <v>0</v>
      </c>
      <c r="AN2" s="48">
        <f>H_T</f>
        <v>4.5</v>
      </c>
      <c r="AP2" s="17"/>
      <c r="AQ2" s="17"/>
      <c r="AR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</row>
    <row r="3" spans="1:91">
      <c r="C3" s="17" t="s">
        <v>1</v>
      </c>
      <c r="D3" s="17">
        <v>2</v>
      </c>
      <c r="E3" s="17" t="s">
        <v>34</v>
      </c>
      <c r="F3" s="17" t="s">
        <v>77</v>
      </c>
      <c r="G3" s="17" t="s">
        <v>48</v>
      </c>
      <c r="AH3" s="5"/>
      <c r="AI3" s="48">
        <v>0</v>
      </c>
      <c r="AJ3" s="48">
        <f>H_T</f>
        <v>4.5</v>
      </c>
      <c r="AK3" s="5"/>
      <c r="AM3" s="48">
        <f>L_T</f>
        <v>10.5</v>
      </c>
      <c r="AN3" s="48">
        <f>H_T</f>
        <v>4.5</v>
      </c>
      <c r="AP3" s="17"/>
      <c r="AQ3" s="17"/>
      <c r="AR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</row>
    <row r="4" spans="1:91">
      <c r="D4" s="17">
        <v>3</v>
      </c>
      <c r="E4" s="17" t="s">
        <v>35</v>
      </c>
      <c r="F4" s="17" t="s">
        <v>87</v>
      </c>
      <c r="AH4" s="5"/>
      <c r="AI4" s="48">
        <f>L_T</f>
        <v>10.5</v>
      </c>
      <c r="AJ4" s="48">
        <f>H_T</f>
        <v>4.5</v>
      </c>
      <c r="AK4" s="5"/>
      <c r="AM4" s="48">
        <f>L_T</f>
        <v>10.5</v>
      </c>
      <c r="AN4" s="48">
        <v>0</v>
      </c>
      <c r="AP4" s="17"/>
      <c r="AQ4" s="17"/>
      <c r="AR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</row>
    <row r="5" spans="1:91">
      <c r="F5" s="17" t="s">
        <v>88</v>
      </c>
      <c r="AH5" s="5"/>
      <c r="AI5" s="48">
        <f>L_T</f>
        <v>10.5</v>
      </c>
      <c r="AJ5" s="48">
        <v>0</v>
      </c>
      <c r="AK5" s="5"/>
      <c r="AL5" s="71" t="s">
        <v>186</v>
      </c>
      <c r="AM5" s="48">
        <v>0</v>
      </c>
      <c r="AN5" s="48">
        <v>0</v>
      </c>
      <c r="AP5" s="17"/>
      <c r="AQ5" s="17"/>
      <c r="AR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</row>
    <row r="6" spans="1:91">
      <c r="F6" s="17" t="s">
        <v>89</v>
      </c>
      <c r="AH6" s="5"/>
      <c r="AI6" s="48">
        <v>0</v>
      </c>
      <c r="AJ6" s="48">
        <v>0</v>
      </c>
      <c r="AK6" s="5"/>
      <c r="AM6" s="48">
        <f>L_T</f>
        <v>10.5</v>
      </c>
      <c r="AN6" s="17">
        <v>0</v>
      </c>
      <c r="AP6" s="17"/>
      <c r="AQ6" s="17"/>
      <c r="AR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</row>
    <row r="7" spans="1:91">
      <c r="F7" s="17" t="s">
        <v>90</v>
      </c>
      <c r="AH7" s="5"/>
      <c r="AI7" s="48"/>
      <c r="AJ7" s="48"/>
      <c r="AK7" s="5"/>
      <c r="AM7" s="48">
        <v>0</v>
      </c>
      <c r="AN7" s="48">
        <f>H_T</f>
        <v>4.5</v>
      </c>
      <c r="AP7" s="17"/>
      <c r="AQ7" s="17"/>
      <c r="AR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</row>
    <row r="8" spans="1:91">
      <c r="B8" s="11"/>
      <c r="C8" s="14" t="s">
        <v>20</v>
      </c>
      <c r="D8" s="67" t="s">
        <v>24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68"/>
      <c r="AH8" s="5"/>
      <c r="AI8" s="48"/>
      <c r="AJ8" s="48"/>
      <c r="AK8" s="5"/>
      <c r="AM8" s="48">
        <f>L_T</f>
        <v>10.5</v>
      </c>
      <c r="AN8" s="48">
        <f>H_T</f>
        <v>4.5</v>
      </c>
      <c r="AP8" s="17"/>
      <c r="AQ8" s="17"/>
      <c r="AR8" s="17"/>
      <c r="BV8" s="17"/>
    </row>
    <row r="9" spans="1:91">
      <c r="B9" s="6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7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17">
        <v>19</v>
      </c>
      <c r="V9" s="17">
        <v>20</v>
      </c>
      <c r="W9" s="17">
        <v>21</v>
      </c>
      <c r="X9" s="17">
        <v>22</v>
      </c>
      <c r="Y9" s="17">
        <v>23</v>
      </c>
      <c r="Z9" s="17">
        <v>24</v>
      </c>
      <c r="AA9" s="69">
        <v>25</v>
      </c>
      <c r="AH9" s="5"/>
      <c r="AI9" s="48">
        <v>0</v>
      </c>
      <c r="AJ9" s="48">
        <v>0</v>
      </c>
      <c r="AK9" s="5"/>
      <c r="AP9" s="17"/>
      <c r="AQ9" s="17"/>
      <c r="AR9" s="17"/>
      <c r="BV9" s="17"/>
    </row>
    <row r="10" spans="1:91">
      <c r="B10" s="6"/>
      <c r="C10" s="17">
        <f>IF(C9&lt;=nHP,Daten!C9,0)</f>
        <v>1</v>
      </c>
      <c r="D10" s="17">
        <f>IF(D9&lt;=nHP,Daten!D9,0)</f>
        <v>2</v>
      </c>
      <c r="E10" s="17">
        <f>IF(E9&lt;=nHP,Daten!E9,0)</f>
        <v>3</v>
      </c>
      <c r="F10" s="17">
        <f>IF(F9&lt;=nHP,Daten!F9,0)</f>
        <v>4</v>
      </c>
      <c r="G10" s="17">
        <f>IF(G9&lt;=nHP,Daten!G9,0)</f>
        <v>0</v>
      </c>
      <c r="H10" s="17">
        <f>IF(H9&lt;=nHP,Daten!H9,0)</f>
        <v>0</v>
      </c>
      <c r="I10" s="17">
        <f>IF(I9&lt;=nHP,Daten!I9,0)</f>
        <v>0</v>
      </c>
      <c r="J10" s="17">
        <f>IF(J9&lt;=nHP,Daten!J9,0)</f>
        <v>0</v>
      </c>
      <c r="K10" s="17">
        <f>IF(K9&lt;=nHP,Daten!K9,0)</f>
        <v>0</v>
      </c>
      <c r="L10" s="17">
        <f>IF(L9&lt;=nHP,Daten!L9,0)</f>
        <v>0</v>
      </c>
      <c r="M10" s="17">
        <f>IF(M9&lt;=nHP,Daten!M9,0)</f>
        <v>0</v>
      </c>
      <c r="N10" s="17">
        <f>IF(N9&lt;=nHP,Daten!N9,0)</f>
        <v>0</v>
      </c>
      <c r="O10" s="17">
        <f>IF(O9&lt;=nHP,Daten!O9,0)</f>
        <v>0</v>
      </c>
      <c r="P10" s="17">
        <f>IF(P9&lt;=nHP,Daten!P9,0)</f>
        <v>0</v>
      </c>
      <c r="Q10" s="17">
        <f>IF(Q9&lt;=nHP,Daten!Q9,0)</f>
        <v>0</v>
      </c>
      <c r="R10" s="17">
        <f>IF(R9&lt;=nHP,Daten!R9,0)</f>
        <v>0</v>
      </c>
      <c r="S10" s="17">
        <f>IF(S9&lt;=nHP,Daten!S9,0)</f>
        <v>0</v>
      </c>
      <c r="T10" s="17">
        <f>IF(T9&lt;=nHP,Daten!T9,0)</f>
        <v>0</v>
      </c>
      <c r="U10" s="17">
        <f>IF(U9&lt;=nHP,Daten!U9,0)</f>
        <v>0</v>
      </c>
      <c r="V10" s="17">
        <f>IF(V9&lt;=nHP,Daten!V9,0)</f>
        <v>0</v>
      </c>
      <c r="W10" s="17">
        <f>IF(W9&lt;=nHP,Daten!W9,0)</f>
        <v>0</v>
      </c>
      <c r="X10" s="17">
        <f>IF(X9&lt;=nHP,Daten!X9,0)</f>
        <v>0</v>
      </c>
      <c r="Y10" s="17">
        <f>IF(Y9&lt;=nHP,Daten!Y9,0)</f>
        <v>0</v>
      </c>
      <c r="Z10" s="17">
        <f>IF(Z9&lt;=nHP,Daten!Z9,0)</f>
        <v>0</v>
      </c>
      <c r="AA10" s="17">
        <f>IF(AA9&lt;=nHP,Daten!AA9,0)</f>
        <v>0</v>
      </c>
      <c r="AH10" s="66" t="s">
        <v>19</v>
      </c>
      <c r="AI10" s="48">
        <v>0</v>
      </c>
      <c r="AJ10" s="48">
        <f>H_T</f>
        <v>4.5</v>
      </c>
      <c r="AK10" s="5"/>
      <c r="AL10" s="70" t="s">
        <v>28</v>
      </c>
      <c r="AP10" s="70" t="s">
        <v>30</v>
      </c>
      <c r="AQ10" s="17"/>
      <c r="AR10" s="17"/>
      <c r="AT10" s="70"/>
      <c r="BV10" s="17"/>
    </row>
    <row r="11" spans="1:91">
      <c r="B11" s="36" t="s">
        <v>25</v>
      </c>
      <c r="C11" s="48">
        <f t="shared" ref="C11:AA11" si="0">IF(C10&gt;0,H_Pl,"")</f>
        <v>1.25</v>
      </c>
      <c r="D11" s="48">
        <f t="shared" si="0"/>
        <v>1.25</v>
      </c>
      <c r="E11" s="48">
        <f t="shared" si="0"/>
        <v>1.25</v>
      </c>
      <c r="F11" s="48">
        <f t="shared" si="0"/>
        <v>1.25</v>
      </c>
      <c r="G11" s="48" t="str">
        <f t="shared" si="0"/>
        <v/>
      </c>
      <c r="H11" s="48" t="str">
        <f t="shared" si="0"/>
        <v/>
      </c>
      <c r="I11" s="48" t="str">
        <f t="shared" si="0"/>
        <v/>
      </c>
      <c r="J11" s="48" t="str">
        <f t="shared" si="0"/>
        <v/>
      </c>
      <c r="K11" s="48" t="str">
        <f t="shared" si="0"/>
        <v/>
      </c>
      <c r="L11" s="48" t="str">
        <f t="shared" si="0"/>
        <v/>
      </c>
      <c r="M11" s="48" t="str">
        <f t="shared" si="0"/>
        <v/>
      </c>
      <c r="N11" s="48" t="str">
        <f t="shared" si="0"/>
        <v/>
      </c>
      <c r="O11" s="48" t="str">
        <f t="shared" si="0"/>
        <v/>
      </c>
      <c r="P11" s="48" t="str">
        <f t="shared" si="0"/>
        <v/>
      </c>
      <c r="Q11" s="48" t="str">
        <f t="shared" si="0"/>
        <v/>
      </c>
      <c r="R11" s="48" t="str">
        <f t="shared" si="0"/>
        <v/>
      </c>
      <c r="S11" s="48" t="str">
        <f t="shared" si="0"/>
        <v/>
      </c>
      <c r="T11" s="48" t="str">
        <f t="shared" si="0"/>
        <v/>
      </c>
      <c r="U11" s="48" t="str">
        <f t="shared" si="0"/>
        <v/>
      </c>
      <c r="V11" s="48" t="str">
        <f t="shared" si="0"/>
        <v/>
      </c>
      <c r="W11" s="48" t="str">
        <f t="shared" si="0"/>
        <v/>
      </c>
      <c r="X11" s="48" t="str">
        <f t="shared" si="0"/>
        <v/>
      </c>
      <c r="Y11" s="48" t="str">
        <f t="shared" si="0"/>
        <v/>
      </c>
      <c r="Z11" s="48" t="str">
        <f t="shared" si="0"/>
        <v/>
      </c>
      <c r="AA11" s="48" t="str">
        <f t="shared" si="0"/>
        <v/>
      </c>
      <c r="AH11" s="17">
        <v>1</v>
      </c>
      <c r="AI11" s="48">
        <f>IF(L_Rest=0,AI9+ar,IF(OR(Geometrie!$G$22="links",Geometrie!$G$22="li.+re."),AI9+a_rli,AI9+ar))</f>
        <v>0.5</v>
      </c>
      <c r="AJ11" s="48">
        <v>0</v>
      </c>
      <c r="AK11" s="5"/>
      <c r="AL11" s="17" t="s">
        <v>29</v>
      </c>
      <c r="AM11" s="48">
        <v>0</v>
      </c>
      <c r="AN11" s="48">
        <f>H_T</f>
        <v>4.5</v>
      </c>
      <c r="AP11" s="17" t="s">
        <v>31</v>
      </c>
      <c r="AQ11" s="17">
        <v>0</v>
      </c>
      <c r="AR11" s="17">
        <v>0</v>
      </c>
      <c r="AU11" s="48"/>
      <c r="AV11" s="48"/>
      <c r="BV11" s="17"/>
    </row>
    <row r="12" spans="1:91">
      <c r="B12" s="36" t="s">
        <v>36</v>
      </c>
      <c r="C12" s="48">
        <f>IF(AND(H_Rest&gt;0,Geometrie!$D$17="nein",Geometrie!$D$18=Daten!C10),H_Rest,"")</f>
        <v>0.75</v>
      </c>
      <c r="D12" s="48" t="str">
        <f>IF(AND(H_Rest&gt;0,Geometrie!$D$17="nein",Geometrie!$D$18=Daten!D10),H_Rest,"")</f>
        <v/>
      </c>
      <c r="E12" s="48" t="str">
        <f>IF(AND(H_Rest&gt;0,Geometrie!$D$17="nein",Geometrie!$D$18=Daten!E10),H_Rest,"")</f>
        <v/>
      </c>
      <c r="F12" s="48" t="str">
        <f>IF(AND(H_Rest&gt;0,Geometrie!$D$17="nein",Geometrie!$D$18=Daten!F10),H_Rest,"")</f>
        <v/>
      </c>
      <c r="G12" s="48" t="str">
        <f>IF(AND(H_Rest&gt;0,Geometrie!$D$17="nein",Geometrie!$D$18=Daten!G10),H_Rest,"")</f>
        <v/>
      </c>
      <c r="H12" s="48" t="str">
        <f>IF(AND(H_Rest&gt;0,Geometrie!$D$17="nein",Geometrie!$D$18=Daten!H10),H_Rest,"")</f>
        <v/>
      </c>
      <c r="I12" s="48" t="str">
        <f>IF(AND(H_Rest&gt;0,Geometrie!$D$17="nein",Geometrie!$D$18=Daten!I10),H_Rest,"")</f>
        <v/>
      </c>
      <c r="J12" s="48" t="str">
        <f>IF(AND(H_Rest&gt;0,Geometrie!$D$17="nein",Geometrie!$D$18=Daten!J10),H_Rest,"")</f>
        <v/>
      </c>
      <c r="K12" s="48" t="str">
        <f>IF(AND(H_Rest&gt;0,Geometrie!$D$17="nein",Geometrie!$D$18=Daten!K10),H_Rest,"")</f>
        <v/>
      </c>
      <c r="L12" s="48" t="str">
        <f>IF(AND(H_Rest&gt;0,Geometrie!$D$17="nein",Geometrie!$D$18=Daten!L10),H_Rest,"")</f>
        <v/>
      </c>
      <c r="M12" s="48" t="str">
        <f>IF(AND(H_Rest&gt;0,Geometrie!$D$17="nein",Geometrie!$D$18=Daten!M10),H_Rest,"")</f>
        <v/>
      </c>
      <c r="N12" s="48" t="str">
        <f>IF(AND(H_Rest&gt;0,Geometrie!$D$17="nein",Geometrie!$D$18=Daten!N10),H_Rest,"")</f>
        <v/>
      </c>
      <c r="O12" s="48" t="str">
        <f>IF(AND(H_Rest&gt;0,Geometrie!$D$17="nein",Geometrie!$D$18=Daten!O10),H_Rest,"")</f>
        <v/>
      </c>
      <c r="P12" s="48" t="str">
        <f>IF(AND(H_Rest&gt;0,Geometrie!$D$17="nein",Geometrie!$D$18=Daten!P10),H_Rest,"")</f>
        <v/>
      </c>
      <c r="Q12" s="48" t="str">
        <f>IF(AND(H_Rest&gt;0,Geometrie!$D$17="nein",Geometrie!$D$18=Daten!Q10),H_Rest,"")</f>
        <v/>
      </c>
      <c r="R12" s="48" t="str">
        <f>IF(AND(H_Rest&gt;0,Geometrie!$D$17="nein",Geometrie!$D$18=Daten!R10),H_Rest,"")</f>
        <v/>
      </c>
      <c r="S12" s="48" t="str">
        <f>IF(AND(H_Rest&gt;0,Geometrie!$D$17="nein",Geometrie!$D$18=Daten!S10),H_Rest,"")</f>
        <v/>
      </c>
      <c r="T12" s="48" t="str">
        <f>IF(AND(H_Rest&gt;0,Geometrie!$D$17="nein",Geometrie!$D$18=Daten!T10),H_Rest,"")</f>
        <v/>
      </c>
      <c r="U12" s="48" t="str">
        <f>IF(AND(H_Rest&gt;0,Geometrie!$D$17="nein",Geometrie!$D$18=Daten!U10),H_Rest,"")</f>
        <v/>
      </c>
      <c r="V12" s="48" t="str">
        <f>IF(AND(H_Rest&gt;0,Geometrie!$D$17="nein",Geometrie!$D$18=Daten!V10),H_Rest,"")</f>
        <v/>
      </c>
      <c r="W12" s="48" t="str">
        <f>IF(AND(H_Rest&gt;0,Geometrie!$D$17="nein",Geometrie!$D$18=Daten!W10),H_Rest,"")</f>
        <v/>
      </c>
      <c r="X12" s="48" t="str">
        <f>IF(AND(H_Rest&gt;0,Geometrie!$D$17="nein",Geometrie!$D$18=Daten!X10),H_Rest,"")</f>
        <v/>
      </c>
      <c r="Y12" s="48" t="str">
        <f>IF(AND(H_Rest&gt;0,Geometrie!$D$17="nein",Geometrie!$D$18=Daten!Y10),H_Rest,"")</f>
        <v/>
      </c>
      <c r="Z12" s="48" t="str">
        <f>IF(AND(H_Rest&gt;0,Geometrie!$D$17="nein",Geometrie!$D$18=Daten!Z10),H_Rest,"")</f>
        <v/>
      </c>
      <c r="AA12" s="48" t="str">
        <f>IF(AND(H_Rest&gt;0,Geometrie!$D$17="nein",Geometrie!$D$18=Daten!AA10),H_Rest,"")</f>
        <v/>
      </c>
      <c r="AH12" s="5"/>
      <c r="AI12" s="48">
        <f>AI11</f>
        <v>0.5</v>
      </c>
      <c r="AJ12" s="48">
        <f>H_T</f>
        <v>4.5</v>
      </c>
      <c r="AK12" s="5"/>
      <c r="AL12" s="5"/>
      <c r="AM12" s="48">
        <f>L_T</f>
        <v>10.5</v>
      </c>
      <c r="AN12" s="48">
        <f>AN11</f>
        <v>4.5</v>
      </c>
      <c r="AP12" s="17"/>
      <c r="AQ12" s="17">
        <v>0</v>
      </c>
      <c r="AR12" s="17">
        <f>H_T</f>
        <v>4.5</v>
      </c>
      <c r="BV12" s="17"/>
    </row>
    <row r="13" spans="1:91">
      <c r="B13" s="36" t="s">
        <v>37</v>
      </c>
      <c r="C13" s="48" t="str">
        <f>IF(AND(H_Rest&gt;0,Geometrie!$D$17="ja",Geometrie!$G$17=1,Geometrie!$D$18=Daten!C10),H_Rest_neu,"")</f>
        <v/>
      </c>
      <c r="D13" s="48" t="str">
        <f>IF(AND(H_Rest&gt;0,Geometrie!$D$17="ja",Geometrie!$G$17=1,Geometrie!$D$18=Daten!D10),H_Rest_neu,"")</f>
        <v/>
      </c>
      <c r="E13" s="48" t="str">
        <f>IF(AND(H_Rest&gt;0,Geometrie!$D$17="ja",Geometrie!$G$17=1,Geometrie!$D$18=Daten!E10),H_Rest_neu,"")</f>
        <v/>
      </c>
      <c r="F13" s="48" t="str">
        <f>IF(AND(H_Rest&gt;0,Geometrie!$D$17="ja",Geometrie!$G$17=1,Geometrie!$D$18=Daten!F10),H_Rest_neu,"")</f>
        <v/>
      </c>
      <c r="G13" s="48" t="str">
        <f>IF(AND(H_Rest&gt;0,Geometrie!$D$17="ja",Geometrie!$G$17=1,Geometrie!$D$18=Daten!G10),H_Rest_neu,"")</f>
        <v/>
      </c>
      <c r="H13" s="48" t="str">
        <f>IF(AND(H_Rest&gt;0,Geometrie!$D$17="ja",Geometrie!$G$17=1,Geometrie!$D$18=Daten!H10),H_Rest_neu,"")</f>
        <v/>
      </c>
      <c r="I13" s="48" t="str">
        <f>IF(AND(H_Rest&gt;0,Geometrie!$D$17="ja",Geometrie!$G$17=1,Geometrie!$D$18=Daten!I10),H_Rest_neu,"")</f>
        <v/>
      </c>
      <c r="J13" s="48" t="str">
        <f>IF(AND(H_Rest&gt;0,Geometrie!$D$17="ja",Geometrie!$G$17=1,Geometrie!$D$18=Daten!J10),H_Rest_neu,"")</f>
        <v/>
      </c>
      <c r="K13" s="48" t="str">
        <f>IF(AND(H_Rest&gt;0,Geometrie!$D$17="ja",Geometrie!$G$17=1,Geometrie!$D$18=Daten!K10),H_Rest_neu,"")</f>
        <v/>
      </c>
      <c r="L13" s="48" t="str">
        <f>IF(AND(H_Rest&gt;0,Geometrie!$D$17="ja",Geometrie!$G$17=1,Geometrie!$D$18=Daten!L10),H_Rest_neu,"")</f>
        <v/>
      </c>
      <c r="M13" s="48" t="str">
        <f>IF(AND(H_Rest&gt;0,Geometrie!$D$17="ja",Geometrie!$G$17=1,Geometrie!$D$18=Daten!M10),H_Rest_neu,"")</f>
        <v/>
      </c>
      <c r="N13" s="48" t="str">
        <f>IF(AND(H_Rest&gt;0,Geometrie!$D$17="ja",Geometrie!$G$17=1,Geometrie!$D$18=Daten!N10),H_Rest_neu,"")</f>
        <v/>
      </c>
      <c r="O13" s="48" t="str">
        <f>IF(AND(H_Rest&gt;0,Geometrie!$D$17="ja",Geometrie!$G$17=1,Geometrie!$D$18=Daten!O10),H_Rest_neu,"")</f>
        <v/>
      </c>
      <c r="P13" s="48" t="str">
        <f>IF(AND(H_Rest&gt;0,Geometrie!$D$17="ja",Geometrie!$G$17=1,Geometrie!$D$18=Daten!P10),H_Rest_neu,"")</f>
        <v/>
      </c>
      <c r="Q13" s="48" t="str">
        <f>IF(AND(H_Rest&gt;0,Geometrie!$D$17="ja",Geometrie!$G$17=1,Geometrie!$D$18=Daten!Q10),H_Rest_neu,"")</f>
        <v/>
      </c>
      <c r="R13" s="48" t="str">
        <f>IF(AND(H_Rest&gt;0,Geometrie!$D$17="ja",Geometrie!$G$17=1,Geometrie!$D$18=Daten!R10),H_Rest_neu,"")</f>
        <v/>
      </c>
      <c r="S13" s="48" t="str">
        <f>IF(AND(H_Rest&gt;0,Geometrie!$D$17="ja",Geometrie!$G$17=1,Geometrie!$D$18=Daten!S10),H_Rest_neu,"")</f>
        <v/>
      </c>
      <c r="T13" s="48" t="str">
        <f>IF(AND(H_Rest&gt;0,Geometrie!$D$17="ja",Geometrie!$G$17=1,Geometrie!$D$18=Daten!T10),H_Rest_neu,"")</f>
        <v/>
      </c>
      <c r="U13" s="48" t="str">
        <f>IF(AND(H_Rest&gt;0,Geometrie!$D$17="ja",Geometrie!$G$17=1,Geometrie!$D$18=Daten!U10),H_Rest_neu,"")</f>
        <v/>
      </c>
      <c r="V13" s="48" t="str">
        <f>IF(AND(H_Rest&gt;0,Geometrie!$D$17="ja",Geometrie!$G$17=1,Geometrie!$D$18=Daten!V10),H_Rest_neu,"")</f>
        <v/>
      </c>
      <c r="W13" s="48" t="str">
        <f>IF(AND(H_Rest&gt;0,Geometrie!$D$17="ja",Geometrie!$G$17=1,Geometrie!$D$18=Daten!W10),H_Rest_neu,"")</f>
        <v/>
      </c>
      <c r="X13" s="48" t="str">
        <f>IF(AND(H_Rest&gt;0,Geometrie!$D$17="ja",Geometrie!$G$17=1,Geometrie!$D$18=Daten!X10),H_Rest_neu,"")</f>
        <v/>
      </c>
      <c r="Y13" s="48" t="str">
        <f>IF(AND(H_Rest&gt;0,Geometrie!$D$17="ja",Geometrie!$G$17=1,Geometrie!$D$18=Daten!Y10),H_Rest_neu,"")</f>
        <v/>
      </c>
      <c r="Z13" s="48" t="str">
        <f>IF(AND(H_Rest&gt;0,Geometrie!$D$17="ja",Geometrie!$G$17=1,Geometrie!$D$18=Daten!Z10),H_Rest_neu,"")</f>
        <v/>
      </c>
      <c r="AA13" s="48" t="str">
        <f>IF(AND(H_Rest&gt;0,Geometrie!$D$17="ja",Geometrie!$G$17=1,Geometrie!$D$18=Daten!AA10),H_Rest_neu,"")</f>
        <v/>
      </c>
      <c r="AH13" s="17">
        <v>2</v>
      </c>
      <c r="AI13" s="48">
        <f>IF(AI11+ar&gt;L_T,L_T,AI11+ar)</f>
        <v>1.125</v>
      </c>
      <c r="AJ13" s="48">
        <v>0</v>
      </c>
      <c r="AK13" s="5"/>
      <c r="AL13" s="17">
        <v>2</v>
      </c>
      <c r="AM13" s="48">
        <v>0</v>
      </c>
      <c r="AN13" s="48">
        <f>AN11-C16</f>
        <v>3.75</v>
      </c>
      <c r="AP13" s="17">
        <v>2</v>
      </c>
      <c r="AQ13" s="48">
        <f>AQ11+C26</f>
        <v>0.5</v>
      </c>
      <c r="AR13" s="17">
        <v>0</v>
      </c>
      <c r="AU13" s="48"/>
      <c r="AV13" s="48"/>
      <c r="BV13" s="17"/>
    </row>
    <row r="14" spans="1:91">
      <c r="B14" s="36" t="s">
        <v>38</v>
      </c>
      <c r="C14" s="48" t="str">
        <f>IF(AND(H_Rest&gt;0,Geometrie!$D$17="ja",Geometrie!$G$17=2,OR(Geometrie!$D$18=Daten!C10,Geometrie!$D$19=Daten!C10)),H_Rest_neu,"")</f>
        <v/>
      </c>
      <c r="D14" s="48" t="str">
        <f>IF(AND(H_Rest&gt;0,Geometrie!$D$17="ja",Geometrie!$G$17=2,OR(Geometrie!$D$18=Daten!D10,Geometrie!$D$19=Daten!D10)),H_Rest_neu,"")</f>
        <v/>
      </c>
      <c r="E14" s="48" t="str">
        <f>IF(AND(H_Rest&gt;0,Geometrie!$D$17="ja",Geometrie!$G$17=2,OR(Geometrie!$D$18=Daten!E10,Geometrie!$D$19=Daten!E10)),H_Rest_neu,"")</f>
        <v/>
      </c>
      <c r="F14" s="48" t="str">
        <f>IF(AND(H_Rest&gt;0,Geometrie!$D$17="ja",Geometrie!$G$17=2,OR(Geometrie!$D$18=Daten!F10,Geometrie!$D$19=Daten!F10)),H_Rest_neu,"")</f>
        <v/>
      </c>
      <c r="G14" s="48" t="str">
        <f>IF(AND(H_Rest&gt;0,Geometrie!$D$17="ja",Geometrie!$G$17=2,OR(Geometrie!$D$18=Daten!G10,Geometrie!$D$19=Daten!G10)),H_Rest_neu,"")</f>
        <v/>
      </c>
      <c r="H14" s="48" t="str">
        <f>IF(AND(H_Rest&gt;0,Geometrie!$D$17="ja",Geometrie!$G$17=2,OR(Geometrie!$D$18=Daten!H10,Geometrie!$D$19=Daten!H10)),H_Rest_neu,"")</f>
        <v/>
      </c>
      <c r="I14" s="48" t="str">
        <f>IF(AND(H_Rest&gt;0,Geometrie!$D$17="ja",Geometrie!$G$17=2,OR(Geometrie!$D$18=Daten!I10,Geometrie!$D$19=Daten!I10)),H_Rest_neu,"")</f>
        <v/>
      </c>
      <c r="J14" s="48" t="str">
        <f>IF(AND(H_Rest&gt;0,Geometrie!$D$17="ja",Geometrie!$G$17=2,OR(Geometrie!$D$18=Daten!J10,Geometrie!$D$19=Daten!J10)),H_Rest_neu,"")</f>
        <v/>
      </c>
      <c r="K14" s="48" t="str">
        <f>IF(AND(H_Rest&gt;0,Geometrie!$D$17="ja",Geometrie!$G$17=2,OR(Geometrie!$D$18=Daten!K10,Geometrie!$D$19=Daten!K10)),H_Rest_neu,"")</f>
        <v/>
      </c>
      <c r="L14" s="48" t="str">
        <f>IF(AND(H_Rest&gt;0,Geometrie!$D$17="ja",Geometrie!$G$17=2,OR(Geometrie!$D$18=Daten!L10,Geometrie!$D$19=Daten!L10)),H_Rest_neu,"")</f>
        <v/>
      </c>
      <c r="M14" s="48" t="str">
        <f>IF(AND(H_Rest&gt;0,Geometrie!$D$17="ja",Geometrie!$G$17=2,OR(Geometrie!$D$18=Daten!M10,Geometrie!$D$19=Daten!M10)),H_Rest_neu,"")</f>
        <v/>
      </c>
      <c r="N14" s="48" t="str">
        <f>IF(AND(H_Rest&gt;0,Geometrie!$D$17="ja",Geometrie!$G$17=2,OR(Geometrie!$D$18=Daten!N10,Geometrie!$D$19=Daten!N10)),H_Rest_neu,"")</f>
        <v/>
      </c>
      <c r="O14" s="48" t="str">
        <f>IF(AND(H_Rest&gt;0,Geometrie!$D$17="ja",Geometrie!$G$17=2,OR(Geometrie!$D$18=Daten!O10,Geometrie!$D$19=Daten!O10)),H_Rest_neu,"")</f>
        <v/>
      </c>
      <c r="P14" s="48" t="str">
        <f>IF(AND(H_Rest&gt;0,Geometrie!$D$17="ja",Geometrie!$G$17=2,OR(Geometrie!$D$18=Daten!P10,Geometrie!$D$19=Daten!P10)),H_Rest_neu,"")</f>
        <v/>
      </c>
      <c r="Q14" s="48" t="str">
        <f>IF(AND(H_Rest&gt;0,Geometrie!$D$17="ja",Geometrie!$G$17=2,OR(Geometrie!$D$18=Daten!Q10,Geometrie!$D$19=Daten!Q10)),H_Rest_neu,"")</f>
        <v/>
      </c>
      <c r="R14" s="48" t="str">
        <f>IF(AND(H_Rest&gt;0,Geometrie!$D$17="ja",Geometrie!$G$17=2,OR(Geometrie!$D$18=Daten!R10,Geometrie!$D$19=Daten!R10)),H_Rest_neu,"")</f>
        <v/>
      </c>
      <c r="S14" s="48" t="str">
        <f>IF(AND(H_Rest&gt;0,Geometrie!$D$17="ja",Geometrie!$G$17=2,OR(Geometrie!$D$18=Daten!S10,Geometrie!$D$19=Daten!S10)),H_Rest_neu,"")</f>
        <v/>
      </c>
      <c r="T14" s="48" t="str">
        <f>IF(AND(H_Rest&gt;0,Geometrie!$D$17="ja",Geometrie!$G$17=2,OR(Geometrie!$D$18=Daten!T10,Geometrie!$D$19=Daten!T10)),H_Rest_neu,"")</f>
        <v/>
      </c>
      <c r="U14" s="48" t="str">
        <f>IF(AND(H_Rest&gt;0,Geometrie!$D$17="ja",Geometrie!$G$17=2,OR(Geometrie!$D$18=Daten!U10,Geometrie!$D$19=Daten!U10)),H_Rest_neu,"")</f>
        <v/>
      </c>
      <c r="V14" s="48" t="str">
        <f>IF(AND(H_Rest&gt;0,Geometrie!$D$17="ja",Geometrie!$G$17=2,OR(Geometrie!$D$18=Daten!V10,Geometrie!$D$19=Daten!V10)),H_Rest_neu,"")</f>
        <v/>
      </c>
      <c r="W14" s="48" t="str">
        <f>IF(AND(H_Rest&gt;0,Geometrie!$D$17="ja",Geometrie!$G$17=2,OR(Geometrie!$D$18=Daten!W10,Geometrie!$D$19=Daten!W10)),H_Rest_neu,"")</f>
        <v/>
      </c>
      <c r="X14" s="48" t="str">
        <f>IF(AND(H_Rest&gt;0,Geometrie!$D$17="ja",Geometrie!$G$17=2,OR(Geometrie!$D$18=Daten!X10,Geometrie!$D$19=Daten!X10)),H_Rest_neu,"")</f>
        <v/>
      </c>
      <c r="Y14" s="48" t="str">
        <f>IF(AND(H_Rest&gt;0,Geometrie!$D$17="ja",Geometrie!$G$17=2,OR(Geometrie!$D$18=Daten!Y10,Geometrie!$D$19=Daten!Y10)),H_Rest_neu,"")</f>
        <v/>
      </c>
      <c r="Z14" s="48" t="str">
        <f>IF(AND(H_Rest&gt;0,Geometrie!$D$17="ja",Geometrie!$G$17=2,OR(Geometrie!$D$18=Daten!Z10,Geometrie!$D$19=Daten!Z10)),H_Rest_neu,"")</f>
        <v/>
      </c>
      <c r="AA14" s="48" t="str">
        <f>IF(AND(H_Rest&gt;0,Geometrie!$D$17="ja",Geometrie!$G$17=2,OR(Geometrie!$D$18=Daten!AA10,Geometrie!$D$19=Daten!AA10)),H_Rest_neu,"")</f>
        <v/>
      </c>
      <c r="AH14" s="5"/>
      <c r="AI14" s="48">
        <f>AI13</f>
        <v>1.125</v>
      </c>
      <c r="AJ14" s="48">
        <f>H_T</f>
        <v>4.5</v>
      </c>
      <c r="AK14" s="5"/>
      <c r="AL14" s="5"/>
      <c r="AM14" s="48">
        <f>L_T</f>
        <v>10.5</v>
      </c>
      <c r="AN14" s="17">
        <f>AN13</f>
        <v>3.75</v>
      </c>
      <c r="AP14" s="17"/>
      <c r="AQ14" s="48">
        <f>AQ13</f>
        <v>0.5</v>
      </c>
      <c r="AR14" s="17">
        <f>H_T</f>
        <v>4.5</v>
      </c>
      <c r="BV14" s="17"/>
    </row>
    <row r="15" spans="1:91">
      <c r="B15" s="39" t="s">
        <v>39</v>
      </c>
      <c r="C15" s="49" t="str">
        <f>IF(AND(H_Rest&gt;0,Geometrie!$D$17="ja",Geometrie!$G$17=3,OR(Geometrie!$D$18=Daten!C10,Geometrie!$D$19=Daten!C10,,Geometrie!$D$20=Daten!C10)),H_Rest_neu,"")</f>
        <v/>
      </c>
      <c r="D15" s="49" t="str">
        <f>IF(AND(H_Rest&gt;0,Geometrie!$D$17="ja",Geometrie!$G$17=3,OR(Geometrie!$D$18=Daten!D10,Geometrie!$D$19=Daten!D10,,Geometrie!$D$20=Daten!D10)),H_Rest_neu,"")</f>
        <v/>
      </c>
      <c r="E15" s="49" t="str">
        <f>IF(AND(H_Rest&gt;0,Geometrie!$D$17="ja",Geometrie!$G$17=3,OR(Geometrie!$D$18=Daten!E10,Geometrie!$D$19=Daten!E10,,Geometrie!$D$20=Daten!E10)),H_Rest_neu,"")</f>
        <v/>
      </c>
      <c r="F15" s="49" t="str">
        <f>IF(AND(H_Rest&gt;0,Geometrie!$D$17="ja",Geometrie!$G$17=3,OR(Geometrie!$D$18=Daten!F10,Geometrie!$D$19=Daten!F10,,Geometrie!$D$20=Daten!F10)),H_Rest_neu,"")</f>
        <v/>
      </c>
      <c r="G15" s="49" t="str">
        <f>IF(AND(H_Rest&gt;0,Geometrie!$D$17="ja",Geometrie!$G$17=3,OR(Geometrie!$D$18=Daten!G10,Geometrie!$D$19=Daten!G10,,Geometrie!$D$20=Daten!G10)),H_Rest_neu,"")</f>
        <v/>
      </c>
      <c r="H15" s="49" t="str">
        <f>IF(AND(H_Rest&gt;0,Geometrie!$D$17="ja",Geometrie!$G$17=3,OR(Geometrie!$D$18=Daten!H10,Geometrie!$D$19=Daten!H10,,Geometrie!$D$20=Daten!H10)),H_Rest_neu,"")</f>
        <v/>
      </c>
      <c r="I15" s="49" t="str">
        <f>IF(AND(H_Rest&gt;0,Geometrie!$D$17="ja",Geometrie!$G$17=3,OR(Geometrie!$D$18=Daten!I10,Geometrie!$D$19=Daten!I10,,Geometrie!$D$20=Daten!I10)),H_Rest_neu,"")</f>
        <v/>
      </c>
      <c r="J15" s="49" t="str">
        <f>IF(AND(H_Rest&gt;0,Geometrie!$D$17="ja",Geometrie!$G$17=3,OR(Geometrie!$D$18=Daten!J10,Geometrie!$D$19=Daten!J10,,Geometrie!$D$20=Daten!J10)),H_Rest_neu,"")</f>
        <v/>
      </c>
      <c r="K15" s="49" t="str">
        <f>IF(AND(H_Rest&gt;0,Geometrie!$D$17="ja",Geometrie!$G$17=3,OR(Geometrie!$D$18=Daten!K10,Geometrie!$D$19=Daten!K10,,Geometrie!$D$20=Daten!K10)),H_Rest_neu,"")</f>
        <v/>
      </c>
      <c r="L15" s="49" t="str">
        <f>IF(AND(H_Rest&gt;0,Geometrie!$D$17="ja",Geometrie!$G$17=3,OR(Geometrie!$D$18=Daten!L10,Geometrie!$D$19=Daten!L10,,Geometrie!$D$20=Daten!L10)),H_Rest_neu,"")</f>
        <v/>
      </c>
      <c r="M15" s="49" t="str">
        <f>IF(AND(H_Rest&gt;0,Geometrie!$D$17="ja",Geometrie!$G$17=3,OR(Geometrie!$D$18=Daten!M10,Geometrie!$D$19=Daten!M10,,Geometrie!$D$20=Daten!M10)),H_Rest_neu,"")</f>
        <v/>
      </c>
      <c r="N15" s="49" t="str">
        <f>IF(AND(H_Rest&gt;0,Geometrie!$D$17="ja",Geometrie!$G$17=3,OR(Geometrie!$D$18=Daten!N10,Geometrie!$D$19=Daten!N10,,Geometrie!$D$20=Daten!N10)),H_Rest_neu,"")</f>
        <v/>
      </c>
      <c r="O15" s="49" t="str">
        <f>IF(AND(H_Rest&gt;0,Geometrie!$D$17="ja",Geometrie!$G$17=3,OR(Geometrie!$D$18=Daten!O10,Geometrie!$D$19=Daten!O10,,Geometrie!$D$20=Daten!O10)),H_Rest_neu,"")</f>
        <v/>
      </c>
      <c r="P15" s="49" t="str">
        <f>IF(AND(H_Rest&gt;0,Geometrie!$D$17="ja",Geometrie!$G$17=3,OR(Geometrie!$D$18=Daten!P10,Geometrie!$D$19=Daten!P10,,Geometrie!$D$20=Daten!P10)),H_Rest_neu,"")</f>
        <v/>
      </c>
      <c r="Q15" s="49" t="str">
        <f>IF(AND(H_Rest&gt;0,Geometrie!$D$17="ja",Geometrie!$G$17=3,OR(Geometrie!$D$18=Daten!Q10,Geometrie!$D$19=Daten!Q10,,Geometrie!$D$20=Daten!Q10)),H_Rest_neu,"")</f>
        <v/>
      </c>
      <c r="R15" s="49" t="str">
        <f>IF(AND(H_Rest&gt;0,Geometrie!$D$17="ja",Geometrie!$G$17=3,OR(Geometrie!$D$18=Daten!R10,Geometrie!$D$19=Daten!R10,,Geometrie!$D$20=Daten!R10)),H_Rest_neu,"")</f>
        <v/>
      </c>
      <c r="S15" s="49" t="str">
        <f>IF(AND(H_Rest&gt;0,Geometrie!$D$17="ja",Geometrie!$G$17=3,OR(Geometrie!$D$18=Daten!S10,Geometrie!$D$19=Daten!S10,,Geometrie!$D$20=Daten!S10)),H_Rest_neu,"")</f>
        <v/>
      </c>
      <c r="T15" s="49" t="str">
        <f>IF(AND(H_Rest&gt;0,Geometrie!$D$17="ja",Geometrie!$G$17=3,OR(Geometrie!$D$18=Daten!T10,Geometrie!$D$19=Daten!T10,,Geometrie!$D$20=Daten!T10)),H_Rest_neu,"")</f>
        <v/>
      </c>
      <c r="U15" s="49" t="str">
        <f>IF(AND(H_Rest&gt;0,Geometrie!$D$17="ja",Geometrie!$G$17=3,OR(Geometrie!$D$18=Daten!U10,Geometrie!$D$19=Daten!U10,,Geometrie!$D$20=Daten!U10)),H_Rest_neu,"")</f>
        <v/>
      </c>
      <c r="V15" s="49" t="str">
        <f>IF(AND(H_Rest&gt;0,Geometrie!$D$17="ja",Geometrie!$G$17=3,OR(Geometrie!$D$18=Daten!V10,Geometrie!$D$19=Daten!V10,,Geometrie!$D$20=Daten!V10)),H_Rest_neu,"")</f>
        <v/>
      </c>
      <c r="W15" s="49" t="str">
        <f>IF(AND(H_Rest&gt;0,Geometrie!$D$17="ja",Geometrie!$G$17=3,OR(Geometrie!$D$18=Daten!W10,Geometrie!$D$19=Daten!W10,,Geometrie!$D$20=Daten!W10)),H_Rest_neu,"")</f>
        <v/>
      </c>
      <c r="X15" s="49" t="str">
        <f>IF(AND(H_Rest&gt;0,Geometrie!$D$17="ja",Geometrie!$G$17=3,OR(Geometrie!$D$18=Daten!X10,Geometrie!$D$19=Daten!X10,,Geometrie!$D$20=Daten!X10)),H_Rest_neu,"")</f>
        <v/>
      </c>
      <c r="Y15" s="49" t="str">
        <f>IF(AND(H_Rest&gt;0,Geometrie!$D$17="ja",Geometrie!$G$17=3,OR(Geometrie!$D$18=Daten!Y10,Geometrie!$D$19=Daten!Y10,,Geometrie!$D$20=Daten!Y10)),H_Rest_neu,"")</f>
        <v/>
      </c>
      <c r="Z15" s="49" t="str">
        <f>IF(AND(H_Rest&gt;0,Geometrie!$D$17="ja",Geometrie!$G$17=3,OR(Geometrie!$D$18=Daten!Z10,Geometrie!$D$19=Daten!Z10,,Geometrie!$D$20=Daten!Z10)),H_Rest_neu,"")</f>
        <v/>
      </c>
      <c r="AA15" s="49" t="str">
        <f>IF(AND(H_Rest&gt;0,Geometrie!$D$17="ja",Geometrie!$G$17=3,OR(Geometrie!$D$18=Daten!AA10,Geometrie!$D$19=Daten!AA10,,Geometrie!$D$20=Daten!AA10)),H_Rest_neu,"")</f>
        <v/>
      </c>
      <c r="AH15" s="17">
        <v>3</v>
      </c>
      <c r="AI15" s="48">
        <f>IF(AI13+ar&gt;L_T,L_T,AI13+ar)</f>
        <v>1.75</v>
      </c>
      <c r="AJ15" s="48">
        <v>0</v>
      </c>
      <c r="AK15" s="5"/>
      <c r="AL15" s="17">
        <v>3</v>
      </c>
      <c r="AM15" s="48">
        <v>0</v>
      </c>
      <c r="AN15" s="48">
        <f>AN13-D16</f>
        <v>2.5</v>
      </c>
      <c r="AP15" s="17">
        <v>3</v>
      </c>
      <c r="AQ15" s="48">
        <f>AQ13+D26</f>
        <v>1.75</v>
      </c>
      <c r="AR15" s="17">
        <v>0</v>
      </c>
      <c r="BV15" s="17"/>
    </row>
    <row r="16" spans="1:91">
      <c r="B16" s="71" t="s">
        <v>27</v>
      </c>
      <c r="C16" s="42">
        <f t="shared" ref="C16" si="1">IF(C10&gt;0,MIN(C11:C15),0)</f>
        <v>0.75</v>
      </c>
      <c r="D16" s="42">
        <f t="shared" ref="D16:E16" si="2">IF(D10&gt;0,MIN(D11:D15),0)</f>
        <v>1.25</v>
      </c>
      <c r="E16" s="42">
        <f t="shared" si="2"/>
        <v>1.25</v>
      </c>
      <c r="F16" s="42">
        <f t="shared" ref="F16" si="3">IF(F10&gt;0,MIN(F11:F15),0)</f>
        <v>1.25</v>
      </c>
      <c r="G16" s="42">
        <f t="shared" ref="G16:H16" si="4">IF(G10&gt;0,MIN(G11:G15),0)</f>
        <v>0</v>
      </c>
      <c r="H16" s="42">
        <f t="shared" si="4"/>
        <v>0</v>
      </c>
      <c r="I16" s="42">
        <f t="shared" ref="I16" si="5">IF(I10&gt;0,MIN(I11:I15),0)</f>
        <v>0</v>
      </c>
      <c r="J16" s="42">
        <f t="shared" ref="J16:K16" si="6">IF(J10&gt;0,MIN(J11:J15),0)</f>
        <v>0</v>
      </c>
      <c r="K16" s="42">
        <f t="shared" si="6"/>
        <v>0</v>
      </c>
      <c r="L16" s="42">
        <f t="shared" ref="L16" si="7">IF(L10&gt;0,MIN(L11:L15),0)</f>
        <v>0</v>
      </c>
      <c r="M16" s="42">
        <f t="shared" ref="M16:N16" si="8">IF(M10&gt;0,MIN(M11:M15),0)</f>
        <v>0</v>
      </c>
      <c r="N16" s="42">
        <f t="shared" si="8"/>
        <v>0</v>
      </c>
      <c r="O16" s="42">
        <f t="shared" ref="O16" si="9">IF(O10&gt;0,MIN(O11:O15),0)</f>
        <v>0</v>
      </c>
      <c r="P16" s="42">
        <f t="shared" ref="P16" si="10">IF(P10&gt;0,MIN(P11:P15),0)</f>
        <v>0</v>
      </c>
      <c r="Q16" s="42">
        <f>IF(Q10&gt;0,MIN(Q11:Q15),0)</f>
        <v>0</v>
      </c>
      <c r="R16" s="42">
        <f t="shared" ref="R16:S16" si="11">IF(R10&gt;0,MIN(R11:R15),0)</f>
        <v>0</v>
      </c>
      <c r="S16" s="42">
        <f t="shared" si="11"/>
        <v>0</v>
      </c>
      <c r="T16" s="42">
        <f t="shared" ref="T16" si="12">IF(T10&gt;0,MIN(T11:T15),0)</f>
        <v>0</v>
      </c>
      <c r="U16" s="42">
        <f t="shared" ref="U16" si="13">IF(U10&gt;0,MIN(U11:U15),0)</f>
        <v>0</v>
      </c>
      <c r="V16" s="42">
        <f t="shared" ref="V16" si="14">IF(V10&gt;0,MIN(V11:V15),0)</f>
        <v>0</v>
      </c>
      <c r="W16" s="42">
        <f t="shared" ref="W16" si="15">IF(W10&gt;0,MIN(W11:W15),0)</f>
        <v>0</v>
      </c>
      <c r="X16" s="42">
        <f t="shared" ref="X16" si="16">IF(X10&gt;0,MIN(X11:X15),0)</f>
        <v>0</v>
      </c>
      <c r="Y16" s="42">
        <f t="shared" ref="Y16" si="17">IF(Y10&gt;0,MIN(Y11:Y15),0)</f>
        <v>0</v>
      </c>
      <c r="Z16" s="42">
        <f t="shared" ref="Z16" si="18">IF(Z10&gt;0,MIN(Z11:Z15),0)</f>
        <v>0</v>
      </c>
      <c r="AA16" s="42">
        <f t="shared" ref="AA16" si="19">IF(AA10&gt;0,MIN(AA11:AA15),0)</f>
        <v>0</v>
      </c>
      <c r="AH16" s="5"/>
      <c r="AI16" s="48">
        <f>AI15</f>
        <v>1.75</v>
      </c>
      <c r="AJ16" s="48">
        <f>H_T</f>
        <v>4.5</v>
      </c>
      <c r="AK16" s="5"/>
      <c r="AL16" s="5"/>
      <c r="AM16" s="48">
        <f>L_T</f>
        <v>10.5</v>
      </c>
      <c r="AN16" s="17">
        <f>AN15</f>
        <v>2.5</v>
      </c>
      <c r="AP16" s="17"/>
      <c r="AQ16" s="48">
        <f>AQ15</f>
        <v>1.75</v>
      </c>
      <c r="AR16" s="17">
        <f>H_T</f>
        <v>4.5</v>
      </c>
      <c r="BV16" s="17"/>
    </row>
    <row r="17" spans="1:99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P17" s="17"/>
      <c r="AA17" s="5"/>
      <c r="AH17" s="17">
        <v>4</v>
      </c>
      <c r="AI17" s="48">
        <f>IF(AI15+ar&gt;L_T,L_T,AI15+ar)</f>
        <v>2.375</v>
      </c>
      <c r="AJ17" s="48">
        <v>0</v>
      </c>
      <c r="AK17" s="5"/>
      <c r="AL17" s="17">
        <v>4</v>
      </c>
      <c r="AM17" s="48">
        <v>0</v>
      </c>
      <c r="AN17" s="48">
        <f>AN15-E16</f>
        <v>1.25</v>
      </c>
      <c r="AP17" s="17">
        <v>4</v>
      </c>
      <c r="AQ17" s="48">
        <f>AQ15+E26</f>
        <v>3</v>
      </c>
      <c r="AR17" s="17">
        <v>0</v>
      </c>
      <c r="BV17" s="17"/>
    </row>
    <row r="18" spans="1:99">
      <c r="B18" s="52"/>
      <c r="C18" s="14" t="s">
        <v>20</v>
      </c>
      <c r="D18" s="67" t="s">
        <v>22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  <c r="AH18" s="5"/>
      <c r="AI18" s="48">
        <f>AI17</f>
        <v>2.375</v>
      </c>
      <c r="AJ18" s="48">
        <f>H_T</f>
        <v>4.5</v>
      </c>
      <c r="AK18" s="5"/>
      <c r="AL18" s="5"/>
      <c r="AM18" s="48">
        <f>L_T</f>
        <v>10.5</v>
      </c>
      <c r="AN18" s="17">
        <f t="shared" ref="AN18" si="20">AN17</f>
        <v>1.25</v>
      </c>
      <c r="AP18" s="17"/>
      <c r="AQ18" s="48">
        <f>AQ17</f>
        <v>3</v>
      </c>
      <c r="AR18" s="17">
        <f>H_T</f>
        <v>4.5</v>
      </c>
      <c r="BV18" s="17"/>
    </row>
    <row r="19" spans="1:99">
      <c r="B19" s="33"/>
      <c r="C19" s="17">
        <v>1</v>
      </c>
      <c r="D19" s="17">
        <v>2</v>
      </c>
      <c r="E19" s="17">
        <v>3</v>
      </c>
      <c r="F19" s="17">
        <v>4</v>
      </c>
      <c r="G19" s="17">
        <v>5</v>
      </c>
      <c r="H19" s="17">
        <v>6</v>
      </c>
      <c r="I19" s="17">
        <v>7</v>
      </c>
      <c r="J19" s="17">
        <v>8</v>
      </c>
      <c r="K19" s="17">
        <v>9</v>
      </c>
      <c r="L19" s="17">
        <v>10</v>
      </c>
      <c r="M19" s="17">
        <v>11</v>
      </c>
      <c r="N19" s="17">
        <v>12</v>
      </c>
      <c r="O19" s="17">
        <v>13</v>
      </c>
      <c r="P19" s="17">
        <v>14</v>
      </c>
      <c r="Q19" s="17">
        <v>15</v>
      </c>
      <c r="R19" s="17">
        <v>16</v>
      </c>
      <c r="S19" s="17">
        <v>17</v>
      </c>
      <c r="T19" s="17">
        <v>18</v>
      </c>
      <c r="U19" s="17">
        <v>19</v>
      </c>
      <c r="V19" s="17">
        <v>20</v>
      </c>
      <c r="W19" s="17">
        <v>21</v>
      </c>
      <c r="X19" s="17">
        <v>22</v>
      </c>
      <c r="Y19" s="17">
        <v>23</v>
      </c>
      <c r="Z19" s="17">
        <v>24</v>
      </c>
      <c r="AA19" s="69">
        <v>25</v>
      </c>
      <c r="AH19" s="17">
        <v>5</v>
      </c>
      <c r="AI19" s="48">
        <f>IF(AI17+ar&gt;L_T,L_T,AI17+ar)</f>
        <v>3</v>
      </c>
      <c r="AJ19" s="48">
        <v>0</v>
      </c>
      <c r="AK19" s="5"/>
      <c r="AL19" s="17">
        <v>5</v>
      </c>
      <c r="AM19" s="48">
        <v>0</v>
      </c>
      <c r="AN19" s="48">
        <f>AN17-F16</f>
        <v>0</v>
      </c>
      <c r="AP19" s="17">
        <v>5</v>
      </c>
      <c r="AQ19" s="48">
        <f>AQ17+F26</f>
        <v>4.25</v>
      </c>
      <c r="AR19" s="17">
        <v>0</v>
      </c>
      <c r="BV19" s="17"/>
    </row>
    <row r="20" spans="1:99">
      <c r="B20" s="33" t="s">
        <v>26</v>
      </c>
      <c r="C20" s="17">
        <f>IF(C9&lt;=nLP,Daten!C9,0)</f>
        <v>1</v>
      </c>
      <c r="D20" s="17">
        <f>IF(D9&lt;=nLP,Daten!D9,0)</f>
        <v>2</v>
      </c>
      <c r="E20" s="17">
        <f>IF(E9&lt;=nLP,Daten!E9,0)</f>
        <v>3</v>
      </c>
      <c r="F20" s="17">
        <f>IF(F9&lt;=nLP,Daten!F9,0)</f>
        <v>4</v>
      </c>
      <c r="G20" s="17">
        <f>IF(G9&lt;=nLP,Daten!G9,0)</f>
        <v>5</v>
      </c>
      <c r="H20" s="17">
        <f>IF(H9&lt;=nLP,Daten!H9,0)</f>
        <v>6</v>
      </c>
      <c r="I20" s="17">
        <f>IF(I9&lt;=nLP,Daten!I9,0)</f>
        <v>7</v>
      </c>
      <c r="J20" s="17">
        <f>IF(J9&lt;=nLP,Daten!J9,0)</f>
        <v>8</v>
      </c>
      <c r="K20" s="17">
        <f>IF(K9&lt;=nLP,Daten!K9,0)</f>
        <v>9</v>
      </c>
      <c r="L20" s="17">
        <f>IF(L9&lt;=nLP,Daten!L9,0)</f>
        <v>0</v>
      </c>
      <c r="M20" s="17">
        <f>IF(M9&lt;=nLP,Daten!M9,0)</f>
        <v>0</v>
      </c>
      <c r="N20" s="17">
        <f>IF(N9&lt;=nLP,Daten!N9,0)</f>
        <v>0</v>
      </c>
      <c r="O20" s="17">
        <f>IF(O9&lt;=nLP,Daten!O9,0)</f>
        <v>0</v>
      </c>
      <c r="P20" s="17">
        <f>IF(P9&lt;=nLP,Daten!P9,0)</f>
        <v>0</v>
      </c>
      <c r="Q20" s="17">
        <f>IF(Q9&lt;=nLP,Daten!Q9,0)</f>
        <v>0</v>
      </c>
      <c r="R20" s="17">
        <f>IF(R9&lt;=nLP,Daten!R9,0)</f>
        <v>0</v>
      </c>
      <c r="S20" s="17">
        <f>IF(S9&lt;=nLP,Daten!S9,0)</f>
        <v>0</v>
      </c>
      <c r="T20" s="17">
        <f>IF(T9&lt;=nLP,Daten!T9,0)</f>
        <v>0</v>
      </c>
      <c r="U20" s="17">
        <f>IF(U9&lt;=nLP,Daten!U9,0)</f>
        <v>0</v>
      </c>
      <c r="V20" s="17">
        <f>IF(V9&lt;=nLP,Daten!V9,0)</f>
        <v>0</v>
      </c>
      <c r="W20" s="17">
        <f>IF(W9&lt;=nLP,Daten!W9,0)</f>
        <v>0</v>
      </c>
      <c r="X20" s="17">
        <f>IF(X9&lt;=nLP,Daten!X9,0)</f>
        <v>0</v>
      </c>
      <c r="Y20" s="17">
        <f>IF(Y9&lt;=nLP,Daten!Y9,0)</f>
        <v>0</v>
      </c>
      <c r="Z20" s="17">
        <f>IF(Z9&lt;=nLP,Daten!Z9,0)</f>
        <v>0</v>
      </c>
      <c r="AA20" s="17">
        <f>IF(AA9&lt;=nLP,Daten!AA9,0)</f>
        <v>0</v>
      </c>
      <c r="AH20" s="5"/>
      <c r="AI20" s="48">
        <f>AI19</f>
        <v>3</v>
      </c>
      <c r="AJ20" s="48">
        <f>H_T</f>
        <v>4.5</v>
      </c>
      <c r="AK20" s="5"/>
      <c r="AL20" s="5"/>
      <c r="AM20" s="48">
        <f>L_T</f>
        <v>10.5</v>
      </c>
      <c r="AN20" s="17">
        <f t="shared" ref="AN20" si="21">AN19</f>
        <v>0</v>
      </c>
      <c r="AP20" s="17"/>
      <c r="AQ20" s="48">
        <f>AQ19</f>
        <v>4.25</v>
      </c>
      <c r="AR20" s="17">
        <f>H_T</f>
        <v>4.5</v>
      </c>
      <c r="BV20" s="17"/>
    </row>
    <row r="21" spans="1:99">
      <c r="B21" s="33"/>
      <c r="C21" s="8" t="s">
        <v>33</v>
      </c>
      <c r="D21" s="8" t="str">
        <f t="shared" ref="D21:AA21" si="22">IF(D20=nLP,"rechts","")</f>
        <v/>
      </c>
      <c r="E21" s="8" t="str">
        <f t="shared" si="22"/>
        <v/>
      </c>
      <c r="F21" s="8" t="str">
        <f t="shared" si="22"/>
        <v/>
      </c>
      <c r="G21" s="8" t="str">
        <f t="shared" si="22"/>
        <v/>
      </c>
      <c r="H21" s="8" t="str">
        <f t="shared" si="22"/>
        <v/>
      </c>
      <c r="I21" s="8" t="str">
        <f t="shared" si="22"/>
        <v/>
      </c>
      <c r="J21" s="8" t="str">
        <f t="shared" si="22"/>
        <v/>
      </c>
      <c r="K21" s="8" t="str">
        <f t="shared" si="22"/>
        <v>rechts</v>
      </c>
      <c r="L21" s="8" t="str">
        <f t="shared" si="22"/>
        <v/>
      </c>
      <c r="M21" s="8" t="str">
        <f t="shared" si="22"/>
        <v/>
      </c>
      <c r="N21" s="8" t="str">
        <f t="shared" si="22"/>
        <v/>
      </c>
      <c r="O21" s="8" t="str">
        <f t="shared" si="22"/>
        <v/>
      </c>
      <c r="P21" s="8" t="str">
        <f t="shared" si="22"/>
        <v/>
      </c>
      <c r="Q21" s="8" t="str">
        <f t="shared" si="22"/>
        <v/>
      </c>
      <c r="R21" s="8" t="str">
        <f t="shared" si="22"/>
        <v/>
      </c>
      <c r="S21" s="8" t="str">
        <f t="shared" si="22"/>
        <v/>
      </c>
      <c r="T21" s="8" t="str">
        <f t="shared" si="22"/>
        <v/>
      </c>
      <c r="U21" s="8" t="str">
        <f t="shared" si="22"/>
        <v/>
      </c>
      <c r="V21" s="8" t="str">
        <f t="shared" si="22"/>
        <v/>
      </c>
      <c r="W21" s="8" t="str">
        <f t="shared" si="22"/>
        <v/>
      </c>
      <c r="X21" s="8" t="str">
        <f t="shared" si="22"/>
        <v/>
      </c>
      <c r="Y21" s="8" t="str">
        <f t="shared" si="22"/>
        <v/>
      </c>
      <c r="Z21" s="8" t="str">
        <f t="shared" si="22"/>
        <v/>
      </c>
      <c r="AA21" s="8" t="str">
        <f t="shared" si="22"/>
        <v/>
      </c>
      <c r="AH21" s="17">
        <v>6</v>
      </c>
      <c r="AI21" s="48">
        <f>IF(AI19+ar&gt;L_T,L_T,AI19+ar)</f>
        <v>3.625</v>
      </c>
      <c r="AJ21" s="48">
        <v>0</v>
      </c>
      <c r="AK21" s="5"/>
      <c r="AL21" s="17">
        <v>6</v>
      </c>
      <c r="AM21" s="48">
        <v>0</v>
      </c>
      <c r="AN21" s="48">
        <f>AN19-G16</f>
        <v>0</v>
      </c>
      <c r="AP21" s="17">
        <v>6</v>
      </c>
      <c r="AQ21" s="48">
        <f>AQ19+G26</f>
        <v>5.5</v>
      </c>
      <c r="AR21" s="17">
        <v>0</v>
      </c>
      <c r="BV21" s="17"/>
    </row>
    <row r="22" spans="1:99">
      <c r="B22" s="36" t="s">
        <v>21</v>
      </c>
      <c r="C22" s="17">
        <f t="shared" ref="C22:AA22" si="23">IF(C20&gt;0,L_Pl,"")</f>
        <v>1.25</v>
      </c>
      <c r="D22" s="17">
        <f t="shared" si="23"/>
        <v>1.25</v>
      </c>
      <c r="E22" s="17">
        <f t="shared" si="23"/>
        <v>1.25</v>
      </c>
      <c r="F22" s="17">
        <f t="shared" si="23"/>
        <v>1.25</v>
      </c>
      <c r="G22" s="17">
        <f t="shared" si="23"/>
        <v>1.25</v>
      </c>
      <c r="H22" s="17">
        <f t="shared" si="23"/>
        <v>1.25</v>
      </c>
      <c r="I22" s="17">
        <f t="shared" si="23"/>
        <v>1.25</v>
      </c>
      <c r="J22" s="17">
        <f t="shared" si="23"/>
        <v>1.25</v>
      </c>
      <c r="K22" s="17">
        <f t="shared" si="23"/>
        <v>1.25</v>
      </c>
      <c r="L22" s="17" t="str">
        <f t="shared" si="23"/>
        <v/>
      </c>
      <c r="M22" s="17" t="str">
        <f t="shared" si="23"/>
        <v/>
      </c>
      <c r="N22" s="17" t="str">
        <f t="shared" si="23"/>
        <v/>
      </c>
      <c r="O22" s="17" t="str">
        <f t="shared" si="23"/>
        <v/>
      </c>
      <c r="P22" s="17" t="str">
        <f t="shared" si="23"/>
        <v/>
      </c>
      <c r="Q22" s="17" t="str">
        <f t="shared" si="23"/>
        <v/>
      </c>
      <c r="R22" s="17" t="str">
        <f t="shared" si="23"/>
        <v/>
      </c>
      <c r="S22" s="17" t="str">
        <f t="shared" si="23"/>
        <v/>
      </c>
      <c r="T22" s="17" t="str">
        <f t="shared" si="23"/>
        <v/>
      </c>
      <c r="U22" s="17" t="str">
        <f t="shared" si="23"/>
        <v/>
      </c>
      <c r="V22" s="17" t="str">
        <f t="shared" si="23"/>
        <v/>
      </c>
      <c r="W22" s="17" t="str">
        <f t="shared" si="23"/>
        <v/>
      </c>
      <c r="X22" s="17" t="str">
        <f t="shared" si="23"/>
        <v/>
      </c>
      <c r="Y22" s="17" t="str">
        <f t="shared" si="23"/>
        <v/>
      </c>
      <c r="Z22" s="17" t="str">
        <f t="shared" si="23"/>
        <v/>
      </c>
      <c r="AA22" s="17" t="str">
        <f t="shared" si="23"/>
        <v/>
      </c>
      <c r="AH22" s="5"/>
      <c r="AI22" s="48">
        <f>AI21</f>
        <v>3.625</v>
      </c>
      <c r="AJ22" s="48">
        <f>H_T</f>
        <v>4.5</v>
      </c>
      <c r="AK22" s="5"/>
      <c r="AL22" s="5"/>
      <c r="AM22" s="48">
        <f>L_T</f>
        <v>10.5</v>
      </c>
      <c r="AN22" s="17">
        <f t="shared" ref="AN22" si="24">AN21</f>
        <v>0</v>
      </c>
      <c r="AP22" s="17"/>
      <c r="AQ22" s="48">
        <f>AQ21</f>
        <v>5.5</v>
      </c>
      <c r="AR22" s="17">
        <f>H_T</f>
        <v>4.5</v>
      </c>
      <c r="BV22" s="17"/>
    </row>
    <row r="23" spans="1:99">
      <c r="B23" s="36" t="s">
        <v>40</v>
      </c>
      <c r="C23" s="17">
        <f>IF(AND(L_Rest&gt;0,C20&gt;0,Geometrie!$G$22="links"),IF(C21="links",LPl_li,L_Pl),"")</f>
        <v>0.5</v>
      </c>
      <c r="D23" s="17">
        <f>IF(AND(L_Rest&gt;0,D20&gt;0,Geometrie!$G$22="links"),IF(D21="links",LPl_li,L_Pl),"")</f>
        <v>1.25</v>
      </c>
      <c r="E23" s="17">
        <f>IF(AND(L_Rest&gt;0,E20&gt;0,Geometrie!$G$22="links"),IF(E21="links",LPl_li,L_Pl),"")</f>
        <v>1.25</v>
      </c>
      <c r="F23" s="17">
        <f>IF(AND(L_Rest&gt;0,F20&gt;0,Geometrie!$G$22="links"),IF(F21="links",LPl_li,L_Pl),"")</f>
        <v>1.25</v>
      </c>
      <c r="G23" s="17">
        <f>IF(AND(L_Rest&gt;0,G20&gt;0,Geometrie!$G$22="links"),IF(G21="links",LPl_li,L_Pl),"")</f>
        <v>1.25</v>
      </c>
      <c r="H23" s="17">
        <f>IF(AND(L_Rest&gt;0,H20&gt;0,Geometrie!$G$22="links"),IF(H21="links",LPl_li,L_Pl),"")</f>
        <v>1.25</v>
      </c>
      <c r="I23" s="17">
        <f>IF(AND(L_Rest&gt;0,I20&gt;0,Geometrie!$G$22="links"),IF(I21="links",LPl_li,L_Pl),"")</f>
        <v>1.25</v>
      </c>
      <c r="J23" s="17">
        <f>IF(AND(L_Rest&gt;0,J20&gt;0,Geometrie!$G$22="links"),IF(J21="links",LPl_li,L_Pl),"")</f>
        <v>1.25</v>
      </c>
      <c r="K23" s="17">
        <f>IF(AND(L_Rest&gt;0,K20&gt;0,Geometrie!$G$22="links"),IF(K21="links",LPl_li,L_Pl),"")</f>
        <v>1.25</v>
      </c>
      <c r="L23" s="17" t="str">
        <f>IF(AND(L_Rest&gt;0,L20&gt;0,Geometrie!$G$22="links"),IF(L21="links",LPl_li,L_Pl),"")</f>
        <v/>
      </c>
      <c r="M23" s="17" t="str">
        <f>IF(AND(L_Rest&gt;0,M20&gt;0,Geometrie!$G$22="links"),IF(M21="links",LPl_li,L_Pl),"")</f>
        <v/>
      </c>
      <c r="N23" s="17" t="str">
        <f>IF(AND(L_Rest&gt;0,N20&gt;0,Geometrie!$G$22="links"),IF(N21="links",LPl_li,L_Pl),"")</f>
        <v/>
      </c>
      <c r="O23" s="17" t="str">
        <f>IF(AND(L_Rest&gt;0,O20&gt;0,Geometrie!$G$22="links"),IF(O21="links",LPl_li,L_Pl),"")</f>
        <v/>
      </c>
      <c r="P23" s="17" t="str">
        <f>IF(AND(L_Rest&gt;0,P20&gt;0,Geometrie!$G$22="links"),IF(P21="links",LPl_li,L_Pl),"")</f>
        <v/>
      </c>
      <c r="Q23" s="17" t="str">
        <f>IF(AND(L_Rest&gt;0,Q20&gt;0,Geometrie!$G$22="links"),IF(Q21="links",LPl_li,L_Pl),"")</f>
        <v/>
      </c>
      <c r="R23" s="17" t="str">
        <f>IF(AND(L_Rest&gt;0,R20&gt;0,Geometrie!$G$22="links"),IF(R21="links",LPl_li,L_Pl),"")</f>
        <v/>
      </c>
      <c r="S23" s="17" t="str">
        <f>IF(AND(L_Rest&gt;0,S20&gt;0,Geometrie!$G$22="links"),IF(S21="links",LPl_li,L_Pl),"")</f>
        <v/>
      </c>
      <c r="T23" s="17" t="str">
        <f>IF(AND(L_Rest&gt;0,T20&gt;0,Geometrie!$G$22="links"),IF(T21="links",LPl_li,L_Pl),"")</f>
        <v/>
      </c>
      <c r="U23" s="17" t="str">
        <f>IF(AND(L_Rest&gt;0,U20&gt;0,Geometrie!$G$22="links"),IF(U21="links",LPl_li,L_Pl),"")</f>
        <v/>
      </c>
      <c r="V23" s="17" t="str">
        <f>IF(AND(L_Rest&gt;0,V20&gt;0,Geometrie!$G$22="links"),IF(V21="links",LPl_li,L_Pl),"")</f>
        <v/>
      </c>
      <c r="W23" s="17" t="str">
        <f>IF(AND(L_Rest&gt;0,W20&gt;0,Geometrie!$G$22="links"),IF(W21="links",LPl_li,L_Pl),"")</f>
        <v/>
      </c>
      <c r="X23" s="17" t="str">
        <f>IF(AND(L_Rest&gt;0,X20&gt;0,Geometrie!$G$22="links"),IF(X21="links",LPl_li,L_Pl),"")</f>
        <v/>
      </c>
      <c r="Y23" s="17" t="str">
        <f>IF(AND(L_Rest&gt;0,Y20&gt;0,Geometrie!$G$22="links"),IF(Y21="links",LPl_li,L_Pl),"")</f>
        <v/>
      </c>
      <c r="Z23" s="17" t="str">
        <f>IF(AND(L_Rest&gt;0,Z20&gt;0,Geometrie!$G$22="links"),IF(Z21="links",LPl_li,L_Pl),"")</f>
        <v/>
      </c>
      <c r="AA23" s="17" t="str">
        <f>IF(AND(L_Rest&gt;0,AA20&gt;0,Geometrie!$G$22="links"),IF(AA21="links",LPl_li,L_Pl),"")</f>
        <v/>
      </c>
      <c r="AH23" s="17">
        <v>7</v>
      </c>
      <c r="AI23" s="48">
        <f>IF(AI21+ar&gt;L_T,L_T,AI21+ar)</f>
        <v>4.25</v>
      </c>
      <c r="AJ23" s="48">
        <v>0</v>
      </c>
      <c r="AK23" s="5"/>
      <c r="AL23" s="17">
        <v>7</v>
      </c>
      <c r="AM23" s="48">
        <v>0</v>
      </c>
      <c r="AN23" s="48">
        <f>AN21-H16</f>
        <v>0</v>
      </c>
      <c r="AP23" s="17">
        <v>7</v>
      </c>
      <c r="AQ23" s="48">
        <f>AQ21+H26</f>
        <v>6.75</v>
      </c>
      <c r="AR23" s="17">
        <v>0</v>
      </c>
      <c r="BV23" s="17"/>
    </row>
    <row r="24" spans="1:99">
      <c r="B24" s="36" t="s">
        <v>41</v>
      </c>
      <c r="C24" s="17" t="str">
        <f>IF(AND(L_Rest&gt;0,C20&gt;0,Geometrie!$G$22="rechts"),IF(C21="rechts",LPl_re,L_Pl),"")</f>
        <v/>
      </c>
      <c r="D24" s="17" t="str">
        <f>IF(AND(L_Rest&gt;0,D20&gt;0,Geometrie!$G$22="rechts"),IF(D21="rechts",LPl_re,L_Pl),"")</f>
        <v/>
      </c>
      <c r="E24" s="17" t="str">
        <f>IF(AND(L_Rest&gt;0,E20&gt;0,Geometrie!$G$22="rechts"),IF(E21="rechts",LPl_re,L_Pl),"")</f>
        <v/>
      </c>
      <c r="F24" s="17" t="str">
        <f>IF(AND(L_Rest&gt;0,F20&gt;0,Geometrie!$G$22="rechts"),IF(F21="rechts",LPl_re,L_Pl),"")</f>
        <v/>
      </c>
      <c r="G24" s="17" t="str">
        <f>IF(AND(L_Rest&gt;0,G20&gt;0,Geometrie!$G$22="rechts"),IF(G21="rechts",LPl_re,L_Pl),"")</f>
        <v/>
      </c>
      <c r="H24" s="17" t="str">
        <f>IF(AND(L_Rest&gt;0,H20&gt;0,Geometrie!$G$22="rechts"),IF(H21="rechts",LPl_re,L_Pl),"")</f>
        <v/>
      </c>
      <c r="I24" s="17" t="str">
        <f>IF(AND(L_Rest&gt;0,I20&gt;0,Geometrie!$G$22="rechts"),IF(I21="rechts",LPl_re,L_Pl),"")</f>
        <v/>
      </c>
      <c r="J24" s="17" t="str">
        <f>IF(AND(L_Rest&gt;0,J20&gt;0,Geometrie!$G$22="rechts"),IF(J21="rechts",LPl_re,L_Pl),"")</f>
        <v/>
      </c>
      <c r="K24" s="17" t="str">
        <f>IF(AND(L_Rest&gt;0,K20&gt;0,Geometrie!$G$22="rechts"),IF(K21="rechts",LPl_re,L_Pl),"")</f>
        <v/>
      </c>
      <c r="L24" s="17" t="str">
        <f>IF(AND(L_Rest&gt;0,L20&gt;0,Geometrie!$G$22="rechts"),IF(L21="rechts",LPl_re,L_Pl),"")</f>
        <v/>
      </c>
      <c r="M24" s="17" t="str">
        <f>IF(AND(L_Rest&gt;0,M20&gt;0,Geometrie!$G$22="rechts"),IF(M21="rechts",LPl_re,L_Pl),"")</f>
        <v/>
      </c>
      <c r="N24" s="17" t="str">
        <f>IF(AND(L_Rest&gt;0,N20&gt;0,Geometrie!$G$22="rechts"),IF(N21="rechts",LPl_re,L_Pl),"")</f>
        <v/>
      </c>
      <c r="O24" s="17" t="str">
        <f>IF(AND(L_Rest&gt;0,O20&gt;0,Geometrie!$G$22="rechts"),IF(O21="rechts",LPl_re,L_Pl),"")</f>
        <v/>
      </c>
      <c r="P24" s="17" t="str">
        <f>IF(AND(L_Rest&gt;0,P20&gt;0,Geometrie!$G$22="rechts"),IF(P21="rechts",LPl_re,L_Pl),"")</f>
        <v/>
      </c>
      <c r="Q24" s="17" t="str">
        <f>IF(AND(L_Rest&gt;0,Q20&gt;0,Geometrie!$G$22="rechts"),IF(Q21="rechts",LPl_re,L_Pl),"")</f>
        <v/>
      </c>
      <c r="R24" s="17" t="str">
        <f>IF(AND(L_Rest&gt;0,R20&gt;0,Geometrie!$G$22="rechts"),IF(R21="rechts",LPl_re,L_Pl),"")</f>
        <v/>
      </c>
      <c r="S24" s="17" t="str">
        <f>IF(AND(L_Rest&gt;0,S20&gt;0,Geometrie!$G$22="rechts"),IF(S21="rechts",LPl_re,L_Pl),"")</f>
        <v/>
      </c>
      <c r="T24" s="17" t="str">
        <f>IF(AND(L_Rest&gt;0,T20&gt;0,Geometrie!$G$22="rechts"),IF(T21="rechts",LPl_re,L_Pl),"")</f>
        <v/>
      </c>
      <c r="U24" s="17" t="str">
        <f>IF(AND(L_Rest&gt;0,U20&gt;0,Geometrie!$G$22="rechts"),IF(U21="rechts",LPl_re,L_Pl),"")</f>
        <v/>
      </c>
      <c r="V24" s="17" t="str">
        <f>IF(AND(L_Rest&gt;0,V20&gt;0,Geometrie!$G$22="rechts"),IF(V21="rechts",LPl_re,L_Pl),"")</f>
        <v/>
      </c>
      <c r="W24" s="17" t="str">
        <f>IF(AND(L_Rest&gt;0,W20&gt;0,Geometrie!$G$22="rechts"),IF(W21="rechts",LPl_re,L_Pl),"")</f>
        <v/>
      </c>
      <c r="X24" s="17" t="str">
        <f>IF(AND(L_Rest&gt;0,X20&gt;0,Geometrie!$G$22="rechts"),IF(X21="rechts",LPl_re,L_Pl),"")</f>
        <v/>
      </c>
      <c r="Y24" s="17" t="str">
        <f>IF(AND(L_Rest&gt;0,Y20&gt;0,Geometrie!$G$22="rechts"),IF(Y21="rechts",LPl_re,L_Pl),"")</f>
        <v/>
      </c>
      <c r="Z24" s="17" t="str">
        <f>IF(AND(L_Rest&gt;0,Z20&gt;0,Geometrie!$G$22="rechts"),IF(Z21="rechts",LPl_re,L_Pl),"")</f>
        <v/>
      </c>
      <c r="AA24" s="17" t="str">
        <f>IF(AND(L_Rest&gt;0,AA20&gt;0,Geometrie!$G$22="rechts"),IF(AA21="rechts",LPl_re,L_Pl),"")</f>
        <v/>
      </c>
      <c r="AH24" s="5"/>
      <c r="AI24" s="48">
        <f>AI23</f>
        <v>4.25</v>
      </c>
      <c r="AJ24" s="48">
        <f>H_T</f>
        <v>4.5</v>
      </c>
      <c r="AK24" s="5"/>
      <c r="AL24" s="5"/>
      <c r="AM24" s="48">
        <f>L_T</f>
        <v>10.5</v>
      </c>
      <c r="AN24" s="17">
        <f t="shared" ref="AN24" si="25">AN23</f>
        <v>0</v>
      </c>
      <c r="AP24" s="17"/>
      <c r="AQ24" s="48">
        <f>AQ23</f>
        <v>6.75</v>
      </c>
      <c r="AR24" s="17">
        <f>H_T</f>
        <v>4.5</v>
      </c>
      <c r="BV24" s="17"/>
    </row>
    <row r="25" spans="1:99">
      <c r="B25" s="44" t="s">
        <v>42</v>
      </c>
      <c r="C25" s="37" t="str">
        <f>IF(AND(L_Rest&gt;0,C20&gt;0,Geometrie!$G$22="li.+re."),IF(OR(C21="links",C21="rechts"),LPl_li,L_Pl),"")</f>
        <v/>
      </c>
      <c r="D25" s="37" t="str">
        <f>IF(AND(L_Rest&gt;0,D20&gt;0,Geometrie!$G$22="li.+re."),IF(OR(D21="links",D21="rechts"),LPl_li,L_Pl),"")</f>
        <v/>
      </c>
      <c r="E25" s="37" t="str">
        <f>IF(AND(L_Rest&gt;0,E20&gt;0,Geometrie!$G$22="li.+re."),IF(OR(E21="links",E21="rechts"),LPl_li,L_Pl),"")</f>
        <v/>
      </c>
      <c r="F25" s="37" t="str">
        <f>IF(AND(L_Rest&gt;0,F20&gt;0,Geometrie!$G$22="li.+re."),IF(OR(F21="links",F21="rechts"),LPl_li,L_Pl),"")</f>
        <v/>
      </c>
      <c r="G25" s="37" t="str">
        <f>IF(AND(L_Rest&gt;0,G20&gt;0,Geometrie!$G$22="li.+re."),IF(OR(G21="links",G21="rechts"),LPl_li,L_Pl),"")</f>
        <v/>
      </c>
      <c r="H25" s="37" t="str">
        <f>IF(AND(L_Rest&gt;0,H20&gt;0,Geometrie!$G$22="li.+re."),IF(OR(H21="links",H21="rechts"),LPl_li,L_Pl),"")</f>
        <v/>
      </c>
      <c r="I25" s="37" t="str">
        <f>IF(AND(L_Rest&gt;0,I20&gt;0,Geometrie!$G$22="li.+re."),IF(OR(I21="links",I21="rechts"),LPl_li,L_Pl),"")</f>
        <v/>
      </c>
      <c r="J25" s="37" t="str">
        <f>IF(AND(L_Rest&gt;0,J20&gt;0,Geometrie!$G$22="li.+re."),IF(OR(J21="links",J21="rechts"),LPl_li,L_Pl),"")</f>
        <v/>
      </c>
      <c r="K25" s="37" t="str">
        <f>IF(AND(L_Rest&gt;0,K20&gt;0,Geometrie!$G$22="li.+re."),IF(OR(K21="links",K21="rechts"),LPl_li,L_Pl),"")</f>
        <v/>
      </c>
      <c r="L25" s="37" t="str">
        <f>IF(AND(L_Rest&gt;0,L20&gt;0,Geometrie!$G$22="li.+re."),IF(OR(L21="links",L21="rechts"),LPl_li,L_Pl),"")</f>
        <v/>
      </c>
      <c r="M25" s="37" t="str">
        <f>IF(AND(L_Rest&gt;0,M20&gt;0,Geometrie!$G$22="li.+re."),IF(OR(M21="links",M21="rechts"),LPl_li,L_Pl),"")</f>
        <v/>
      </c>
      <c r="N25" s="37" t="str">
        <f>IF(AND(L_Rest&gt;0,N20&gt;0,Geometrie!$G$22="li.+re."),IF(OR(N21="links",N21="rechts"),LPl_li,L_Pl),"")</f>
        <v/>
      </c>
      <c r="O25" s="37" t="str">
        <f>IF(AND(L_Rest&gt;0,O20&gt;0,Geometrie!$G$22="li.+re."),IF(OR(O21="links",O21="rechts"),LPl_li,L_Pl),"")</f>
        <v/>
      </c>
      <c r="P25" s="37" t="str">
        <f>IF(AND(L_Rest&gt;0,P20&gt;0,Geometrie!$G$22="li.+re."),IF(OR(P21="links",P21="rechts"),LPl_li,L_Pl),"")</f>
        <v/>
      </c>
      <c r="Q25" s="37" t="str">
        <f>IF(AND(L_Rest&gt;0,Q20&gt;0,Geometrie!$G$22="li.+re."),IF(OR(Q21="links",Q21="rechts"),LPl_li,L_Pl),"")</f>
        <v/>
      </c>
      <c r="R25" s="37" t="str">
        <f>IF(AND(L_Rest&gt;0,R20&gt;0,Geometrie!$G$22="li.+re."),IF(OR(R21="links",R21="rechts"),LPl_li,L_Pl),"")</f>
        <v/>
      </c>
      <c r="S25" s="37" t="str">
        <f>IF(AND(L_Rest&gt;0,S20&gt;0,Geometrie!$G$22="li.+re."),IF(OR(S21="links",S21="rechts"),LPl_li,L_Pl),"")</f>
        <v/>
      </c>
      <c r="T25" s="37" t="str">
        <f>IF(AND(L_Rest&gt;0,T20&gt;0,Geometrie!$G$22="li.+re."),IF(OR(T21="links",T21="rechts"),LPl_li,L_Pl),"")</f>
        <v/>
      </c>
      <c r="U25" s="37" t="str">
        <f>IF(AND(L_Rest&gt;0,U20&gt;0,Geometrie!$G$22="li.+re."),IF(OR(U21="links",U21="rechts"),LPl_li,L_Pl),"")</f>
        <v/>
      </c>
      <c r="V25" s="37" t="str">
        <f>IF(AND(L_Rest&gt;0,V20&gt;0,Geometrie!$G$22="li.+re."),IF(OR(V21="links",V21="rechts"),LPl_li,L_Pl),"")</f>
        <v/>
      </c>
      <c r="W25" s="37" t="str">
        <f>IF(AND(L_Rest&gt;0,W20&gt;0,Geometrie!$G$22="li.+re."),IF(OR(W21="links",W21="rechts"),LPl_li,L_Pl),"")</f>
        <v/>
      </c>
      <c r="X25" s="37" t="str">
        <f>IF(AND(L_Rest&gt;0,X20&gt;0,Geometrie!$G$22="li.+re."),IF(OR(X21="links",X21="rechts"),LPl_li,L_Pl),"")</f>
        <v/>
      </c>
      <c r="Y25" s="37" t="str">
        <f>IF(AND(L_Rest&gt;0,Y20&gt;0,Geometrie!$G$22="li.+re."),IF(OR(Y21="links",Y21="rechts"),LPl_li,L_Pl),"")</f>
        <v/>
      </c>
      <c r="Z25" s="37" t="str">
        <f>IF(AND(L_Rest&gt;0,Z20&gt;0,Geometrie!$G$22="li.+re."),IF(OR(Z21="links",Z21="rechts"),LPl_li,L_Pl),"")</f>
        <v/>
      </c>
      <c r="AA25" s="37" t="str">
        <f>IF(AND(L_Rest&gt;0,AA20&gt;0,Geometrie!$G$22="li.+re."),IF(OR(AA21="links",AA21="rechts"),LPl_li,L_Pl),"")</f>
        <v/>
      </c>
      <c r="AH25" s="17">
        <v>8</v>
      </c>
      <c r="AI25" s="48">
        <f>IF(AI23+ar&gt;L_T,L_T,AI23+ar)</f>
        <v>4.875</v>
      </c>
      <c r="AJ25" s="48">
        <v>0</v>
      </c>
      <c r="AK25" s="5"/>
      <c r="AL25" s="17">
        <v>8</v>
      </c>
      <c r="AM25" s="48">
        <v>0</v>
      </c>
      <c r="AN25" s="48">
        <f>AN23-I16</f>
        <v>0</v>
      </c>
      <c r="AP25" s="17">
        <v>8</v>
      </c>
      <c r="AQ25" s="48">
        <f>AQ23+I26</f>
        <v>8</v>
      </c>
      <c r="AR25" s="17">
        <v>0</v>
      </c>
      <c r="BV25" s="17"/>
    </row>
    <row r="26" spans="1:99">
      <c r="B26" s="71" t="s">
        <v>23</v>
      </c>
      <c r="C26" s="8">
        <f>IF(C20&gt;0,MIN(C22:C25),0)</f>
        <v>0.5</v>
      </c>
      <c r="D26" s="8">
        <f t="shared" ref="D26:AA26" si="26">IF(D20&gt;0,MIN(D22:D25),0)</f>
        <v>1.25</v>
      </c>
      <c r="E26" s="8">
        <f t="shared" si="26"/>
        <v>1.25</v>
      </c>
      <c r="F26" s="8">
        <f t="shared" si="26"/>
        <v>1.25</v>
      </c>
      <c r="G26" s="8">
        <f t="shared" si="26"/>
        <v>1.25</v>
      </c>
      <c r="H26" s="8">
        <f t="shared" si="26"/>
        <v>1.25</v>
      </c>
      <c r="I26" s="8">
        <f t="shared" si="26"/>
        <v>1.25</v>
      </c>
      <c r="J26" s="8">
        <f t="shared" si="26"/>
        <v>1.25</v>
      </c>
      <c r="K26" s="8">
        <f t="shared" si="26"/>
        <v>1.25</v>
      </c>
      <c r="L26" s="8">
        <f t="shared" si="26"/>
        <v>0</v>
      </c>
      <c r="M26" s="8">
        <f t="shared" si="26"/>
        <v>0</v>
      </c>
      <c r="N26" s="8">
        <f t="shared" si="26"/>
        <v>0</v>
      </c>
      <c r="O26" s="8">
        <f t="shared" si="26"/>
        <v>0</v>
      </c>
      <c r="P26" s="8">
        <f t="shared" si="26"/>
        <v>0</v>
      </c>
      <c r="Q26" s="8">
        <f t="shared" si="26"/>
        <v>0</v>
      </c>
      <c r="R26" s="8">
        <f t="shared" si="26"/>
        <v>0</v>
      </c>
      <c r="S26" s="8">
        <f t="shared" si="26"/>
        <v>0</v>
      </c>
      <c r="T26" s="8">
        <f t="shared" si="26"/>
        <v>0</v>
      </c>
      <c r="U26" s="8">
        <f t="shared" si="26"/>
        <v>0</v>
      </c>
      <c r="V26" s="8">
        <f t="shared" si="26"/>
        <v>0</v>
      </c>
      <c r="W26" s="8">
        <f t="shared" si="26"/>
        <v>0</v>
      </c>
      <c r="X26" s="8">
        <f t="shared" si="26"/>
        <v>0</v>
      </c>
      <c r="Y26" s="8">
        <f t="shared" si="26"/>
        <v>0</v>
      </c>
      <c r="Z26" s="8">
        <f t="shared" si="26"/>
        <v>0</v>
      </c>
      <c r="AA26" s="8">
        <f t="shared" si="26"/>
        <v>0</v>
      </c>
      <c r="AH26" s="5"/>
      <c r="AI26" s="48">
        <f>AI25</f>
        <v>4.875</v>
      </c>
      <c r="AJ26" s="48">
        <f>H_T</f>
        <v>4.5</v>
      </c>
      <c r="AK26" s="5"/>
      <c r="AL26" s="5"/>
      <c r="AM26" s="48">
        <f>L_T</f>
        <v>10.5</v>
      </c>
      <c r="AN26" s="17">
        <f t="shared" ref="AN26" si="27">AN25</f>
        <v>0</v>
      </c>
      <c r="AP26" s="17"/>
      <c r="AQ26" s="48">
        <f>AQ25</f>
        <v>8</v>
      </c>
      <c r="AR26" s="17">
        <f>H_T</f>
        <v>4.5</v>
      </c>
      <c r="BV26" s="17"/>
    </row>
    <row r="27" spans="1:99">
      <c r="AH27" s="17">
        <v>9</v>
      </c>
      <c r="AI27" s="48">
        <f>IF(AI25+ar&gt;L_T,L_T,AI25+ar)</f>
        <v>5.5</v>
      </c>
      <c r="AJ27" s="48">
        <v>0</v>
      </c>
      <c r="AK27" s="5"/>
      <c r="AL27" s="17">
        <v>9</v>
      </c>
      <c r="AM27" s="48">
        <v>0</v>
      </c>
      <c r="AN27" s="48">
        <f>AN25-J16</f>
        <v>0</v>
      </c>
      <c r="AP27" s="17">
        <v>9</v>
      </c>
      <c r="AQ27" s="48">
        <f>AQ25+J26</f>
        <v>9.25</v>
      </c>
      <c r="AR27" s="17">
        <v>0</v>
      </c>
      <c r="BV27" s="17"/>
    </row>
    <row r="28" spans="1:99">
      <c r="AH28" s="5"/>
      <c r="AI28" s="48">
        <f>AI27</f>
        <v>5.5</v>
      </c>
      <c r="AJ28" s="48">
        <f>H_T</f>
        <v>4.5</v>
      </c>
      <c r="AK28" s="5"/>
      <c r="AL28" s="5"/>
      <c r="AM28" s="48">
        <f>L_T</f>
        <v>10.5</v>
      </c>
      <c r="AN28" s="17">
        <f t="shared" ref="AN28" si="28">AN27</f>
        <v>0</v>
      </c>
      <c r="AP28" s="17"/>
      <c r="AQ28" s="48">
        <f>AQ27</f>
        <v>9.25</v>
      </c>
      <c r="AR28" s="17">
        <f>H_T</f>
        <v>4.5</v>
      </c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</row>
    <row r="29" spans="1:99">
      <c r="A29" s="11"/>
      <c r="B29" s="13"/>
      <c r="C29" s="113" t="s">
        <v>43</v>
      </c>
      <c r="D29" s="113"/>
      <c r="E29" s="113" t="s">
        <v>44</v>
      </c>
      <c r="F29" s="113"/>
      <c r="G29" s="113" t="s">
        <v>45</v>
      </c>
      <c r="H29" s="113"/>
      <c r="I29" s="67" t="s">
        <v>46</v>
      </c>
      <c r="J29" s="15"/>
      <c r="AH29" s="17">
        <v>10</v>
      </c>
      <c r="AI29" s="48">
        <f>IF(AI27+ar&gt;L_T,L_T,AI27+ar)</f>
        <v>6.125</v>
      </c>
      <c r="AJ29" s="48">
        <v>0</v>
      </c>
      <c r="AK29" s="5"/>
      <c r="AL29" s="17">
        <v>10</v>
      </c>
      <c r="AM29" s="48">
        <v>0</v>
      </c>
      <c r="AN29" s="48">
        <f>AN27-K16</f>
        <v>0</v>
      </c>
      <c r="AP29" s="17">
        <v>10</v>
      </c>
      <c r="AQ29" s="48">
        <f>AQ27+K26</f>
        <v>10.5</v>
      </c>
      <c r="AR29" s="17">
        <v>0</v>
      </c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</row>
    <row r="30" spans="1:99">
      <c r="A30" s="6"/>
      <c r="C30" s="17" t="s">
        <v>47</v>
      </c>
      <c r="D30" s="17" t="s">
        <v>48</v>
      </c>
      <c r="E30" s="17" t="s">
        <v>47</v>
      </c>
      <c r="F30" s="17" t="s">
        <v>48</v>
      </c>
      <c r="G30" s="17" t="s">
        <v>47</v>
      </c>
      <c r="H30" s="17" t="s">
        <v>48</v>
      </c>
      <c r="J30" s="7"/>
      <c r="AH30" s="5"/>
      <c r="AI30" s="48">
        <f>AI29</f>
        <v>6.125</v>
      </c>
      <c r="AJ30" s="48">
        <f>H_T</f>
        <v>4.5</v>
      </c>
      <c r="AK30" s="5"/>
      <c r="AL30" s="5"/>
      <c r="AM30" s="48">
        <f>L_T</f>
        <v>10.5</v>
      </c>
      <c r="AN30" s="17">
        <f t="shared" ref="AN30" si="29">AN29</f>
        <v>0</v>
      </c>
      <c r="AP30" s="17"/>
      <c r="AQ30" s="48">
        <f>AQ29</f>
        <v>10.5</v>
      </c>
      <c r="AR30" s="17">
        <f>H_T</f>
        <v>4.5</v>
      </c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</row>
    <row r="31" spans="1:99">
      <c r="A31" s="6"/>
      <c r="B31" s="17" t="s">
        <v>49</v>
      </c>
      <c r="C31" s="38">
        <f>150*C36^3</f>
        <v>506.25</v>
      </c>
      <c r="D31" s="38">
        <f>0.3*600*C36^2.6</f>
        <v>516.54692275344519</v>
      </c>
      <c r="E31" s="38">
        <f>150*C36^3</f>
        <v>506.25</v>
      </c>
      <c r="F31" s="38">
        <f>0.3*600*C36^2.6</f>
        <v>516.54692275344519</v>
      </c>
      <c r="G31" s="17">
        <f>150*C36^3</f>
        <v>506.25</v>
      </c>
      <c r="H31" s="38">
        <f>0.3*600*C36^2.6</f>
        <v>516.54692275344519</v>
      </c>
      <c r="J31" s="7"/>
      <c r="AH31" s="17">
        <v>11</v>
      </c>
      <c r="AI31" s="48">
        <f>IF(AI29+ar&gt;L_T,L_T,AI29+ar)</f>
        <v>6.75</v>
      </c>
      <c r="AJ31" s="48">
        <v>0</v>
      </c>
      <c r="AK31" s="5"/>
      <c r="AL31" s="17">
        <v>11</v>
      </c>
      <c r="AM31" s="48">
        <v>0</v>
      </c>
      <c r="AN31" s="48">
        <f>AN29-L16</f>
        <v>0</v>
      </c>
      <c r="AP31" s="17">
        <v>11</v>
      </c>
      <c r="AQ31" s="48">
        <f>AQ29+L26</f>
        <v>10.5</v>
      </c>
      <c r="AR31" s="17">
        <v>0</v>
      </c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</row>
    <row r="32" spans="1:99">
      <c r="A32" s="6"/>
      <c r="B32" s="17" t="s">
        <v>50</v>
      </c>
      <c r="C32" s="17">
        <v>350</v>
      </c>
      <c r="E32" s="17">
        <v>550</v>
      </c>
      <c r="G32" s="17">
        <f>IF(C40&lt;=20,600,IF(C40&lt;=32,550,500))</f>
        <v>550</v>
      </c>
      <c r="I32" s="17">
        <v>350</v>
      </c>
      <c r="J32" s="7"/>
      <c r="AH32" s="5"/>
      <c r="AI32" s="48">
        <f>AI31</f>
        <v>6.75</v>
      </c>
      <c r="AJ32" s="48">
        <f>H_T</f>
        <v>4.5</v>
      </c>
      <c r="AK32" s="5"/>
      <c r="AL32" s="5"/>
      <c r="AM32" s="48">
        <f>L_T</f>
        <v>10.5</v>
      </c>
      <c r="AN32" s="17">
        <f t="shared" ref="AN32" si="30">AN31</f>
        <v>0</v>
      </c>
      <c r="AP32" s="17"/>
      <c r="AQ32" s="48">
        <f>AQ31</f>
        <v>10.5</v>
      </c>
      <c r="AR32" s="17">
        <f>H_T</f>
        <v>4.5</v>
      </c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</row>
    <row r="33" spans="1:91">
      <c r="A33" s="36" t="s">
        <v>51</v>
      </c>
      <c r="B33" s="17" t="s">
        <v>52</v>
      </c>
      <c r="C33" s="47">
        <f>0.082*C32*C36^-0.3</f>
        <v>25.412917057582462</v>
      </c>
      <c r="E33" s="47">
        <f>65*C36^-0.7*C38^0.1</f>
        <v>68.043375772175793</v>
      </c>
      <c r="G33" s="47">
        <f>65*C36^-0.7*C38^0.1</f>
        <v>68.043375772175793</v>
      </c>
      <c r="I33" s="47">
        <f>0.082*I32*C36^-0.3</f>
        <v>25.412917057582462</v>
      </c>
      <c r="J33" s="7" t="s">
        <v>51</v>
      </c>
      <c r="M33" s="11"/>
      <c r="N33" s="14"/>
      <c r="O33" s="14"/>
      <c r="P33" s="13" t="s">
        <v>122</v>
      </c>
      <c r="Q33" s="14" t="s">
        <v>123</v>
      </c>
      <c r="R33" s="68" t="s">
        <v>124</v>
      </c>
      <c r="AH33" s="17">
        <v>12</v>
      </c>
      <c r="AI33" s="48">
        <f>IF(AI31+ar&gt;L_T,L_T,AI31+ar)</f>
        <v>7.375</v>
      </c>
      <c r="AJ33" s="48">
        <v>0</v>
      </c>
      <c r="AK33" s="5"/>
      <c r="AL33" s="17">
        <v>12</v>
      </c>
      <c r="AM33" s="48">
        <v>0</v>
      </c>
      <c r="AN33" s="48">
        <f>AN31-M16</f>
        <v>0</v>
      </c>
      <c r="AP33" s="17">
        <v>12</v>
      </c>
      <c r="AQ33" s="48">
        <f>AQ31+M26</f>
        <v>10.5</v>
      </c>
      <c r="AR33" s="17">
        <v>0</v>
      </c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</row>
    <row r="34" spans="1:91">
      <c r="A34" s="6"/>
      <c r="B34" s="17" t="s">
        <v>53</v>
      </c>
      <c r="C34" s="47">
        <f>C33/I33</f>
        <v>1</v>
      </c>
      <c r="E34" s="48">
        <f>E33/I33</f>
        <v>2.6775114253117063</v>
      </c>
      <c r="G34" s="48">
        <f>G33/I33</f>
        <v>2.6775114253117063</v>
      </c>
      <c r="J34" s="7"/>
      <c r="M34" s="41" t="s">
        <v>125</v>
      </c>
      <c r="N34" s="5"/>
      <c r="O34" s="5"/>
      <c r="P34" s="17" t="s">
        <v>126</v>
      </c>
      <c r="Q34" s="47">
        <f>1.5*qd*(L_T*1000)^2/(8*Gmean*(H_T*1000)*Bemessung!B7)</f>
        <v>1.1342592592592593</v>
      </c>
      <c r="R34" s="72">
        <f>qd*(L_T*1000)^2/(8*Gmean*(H_T*1000)*Bemessung!B7)</f>
        <v>0.75617283950617287</v>
      </c>
      <c r="AH34" s="5"/>
      <c r="AI34" s="48">
        <f>AI33</f>
        <v>7.375</v>
      </c>
      <c r="AJ34" s="48">
        <f>H_T</f>
        <v>4.5</v>
      </c>
      <c r="AK34" s="5"/>
      <c r="AL34" s="5"/>
      <c r="AM34" s="48">
        <f>L_T</f>
        <v>10.5</v>
      </c>
      <c r="AN34" s="17">
        <f t="shared" ref="AN34" si="31">AN33</f>
        <v>0</v>
      </c>
      <c r="AP34" s="17"/>
      <c r="AQ34" s="48">
        <f>AQ33</f>
        <v>10.5</v>
      </c>
      <c r="AR34" s="17">
        <f>H_T</f>
        <v>4.5</v>
      </c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</row>
    <row r="35" spans="1:91">
      <c r="A35" s="6"/>
      <c r="J35" s="7"/>
      <c r="M35" s="6"/>
      <c r="N35" s="5"/>
      <c r="O35" s="5"/>
      <c r="P35" s="17" t="s">
        <v>127</v>
      </c>
      <c r="Q35" s="47">
        <f>5/192*qd*(1000*L_T)^4/(Emean*Bemessung!J7*Bemessung!J8*(1000*H_T)^2)</f>
        <v>0.21315696022727273</v>
      </c>
      <c r="R35" s="72">
        <f>5/192*qd*(1000*L_T)^4/(Emean*Bemessung!J8*Bemessung!J7*(1000*H_T)^2)</f>
        <v>0.21315696022727273</v>
      </c>
      <c r="AH35" s="17">
        <v>13</v>
      </c>
      <c r="AI35" s="48">
        <f>IF(AI33+ar&gt;L_T,L_T,AI33+ar)</f>
        <v>8</v>
      </c>
      <c r="AJ35" s="48">
        <v>0</v>
      </c>
      <c r="AK35" s="5"/>
      <c r="AL35" s="17">
        <v>13</v>
      </c>
      <c r="AM35" s="48">
        <v>0</v>
      </c>
      <c r="AN35" s="48">
        <f>AN33-N16</f>
        <v>0</v>
      </c>
      <c r="AP35" s="17">
        <v>13</v>
      </c>
      <c r="AQ35" s="48">
        <f>AQ33+N26</f>
        <v>10.5</v>
      </c>
      <c r="AR35" s="17">
        <v>0</v>
      </c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</row>
    <row r="36" spans="1:91">
      <c r="A36" s="6"/>
      <c r="B36" s="17" t="s">
        <v>54</v>
      </c>
      <c r="C36" s="17">
        <f>Bemessung!F7</f>
        <v>1.5</v>
      </c>
      <c r="J36" s="7"/>
      <c r="M36" s="6" t="s">
        <v>128</v>
      </c>
      <c r="N36" s="5"/>
      <c r="O36" s="5"/>
      <c r="P36" s="17" t="s">
        <v>129</v>
      </c>
      <c r="Q36" s="47">
        <f>(L_T/4/H_T)*(L_T/H_T+nLP)*Bemessung!F9/Daten!C59*qd</f>
        <v>5.4280997728780953</v>
      </c>
      <c r="R36" s="72">
        <f>(L_T/4/H_T)*(L_T/H_T*nHP+nLP)*Bemessung!F9/C59*qd</f>
        <v>8.780749632596919</v>
      </c>
      <c r="AH36" s="5"/>
      <c r="AI36" s="48">
        <f>AI35</f>
        <v>8</v>
      </c>
      <c r="AJ36" s="48">
        <f>H_T</f>
        <v>4.5</v>
      </c>
      <c r="AK36" s="5"/>
      <c r="AL36" s="5"/>
      <c r="AM36" s="48">
        <f>L_T</f>
        <v>10.5</v>
      </c>
      <c r="AN36" s="17">
        <f t="shared" ref="AN36:AN62" si="32">AN35</f>
        <v>0</v>
      </c>
      <c r="AP36" s="17"/>
      <c r="AQ36" s="48">
        <f>AQ35</f>
        <v>10.5</v>
      </c>
      <c r="AR36" s="17">
        <f>H_T</f>
        <v>4.5</v>
      </c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</row>
    <row r="37" spans="1:91">
      <c r="A37" s="6"/>
      <c r="B37" s="17" t="s">
        <v>55</v>
      </c>
      <c r="C37" s="17">
        <f>Bemessung!F8</f>
        <v>60</v>
      </c>
      <c r="J37" s="7"/>
      <c r="M37" s="44" t="s">
        <v>131</v>
      </c>
      <c r="N37" s="49">
        <f>L_T/nLP/ar+1</f>
        <v>2.8666666666666667</v>
      </c>
      <c r="O37" s="21"/>
      <c r="P37" s="37" t="s">
        <v>130</v>
      </c>
      <c r="Q37" s="50">
        <f>(3/2*nHP-2)*(L_T/H_T)^3*nHP/nLP*Bemessung!F9/Daten!N37/Daten!C59*qd</f>
        <v>6.4685061892938549</v>
      </c>
      <c r="R37" s="73">
        <v>0</v>
      </c>
      <c r="AH37" s="17">
        <v>14</v>
      </c>
      <c r="AI37" s="48">
        <f>IF(AI35+ar&gt;L_T,L_T,AI35+ar)</f>
        <v>8.625</v>
      </c>
      <c r="AJ37" s="48">
        <v>0</v>
      </c>
      <c r="AK37" s="5"/>
      <c r="AL37" s="17">
        <v>14</v>
      </c>
      <c r="AM37" s="48">
        <v>0</v>
      </c>
      <c r="AN37" s="48">
        <f>AN35-O16</f>
        <v>0</v>
      </c>
      <c r="AP37" s="17">
        <v>14</v>
      </c>
      <c r="AQ37" s="48">
        <f>AQ35+O26</f>
        <v>10.5</v>
      </c>
      <c r="AR37" s="17">
        <v>0</v>
      </c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</row>
    <row r="38" spans="1:91">
      <c r="A38" s="6"/>
      <c r="B38" s="17" t="s">
        <v>56</v>
      </c>
      <c r="C38" s="17">
        <f>Bemessung!B7</f>
        <v>27</v>
      </c>
      <c r="J38" s="7"/>
      <c r="AH38" s="5"/>
      <c r="AI38" s="48">
        <f>AI37</f>
        <v>8.625</v>
      </c>
      <c r="AJ38" s="48">
        <f>H_T</f>
        <v>4.5</v>
      </c>
      <c r="AK38" s="5"/>
      <c r="AL38" s="5"/>
      <c r="AM38" s="48">
        <f>L_T</f>
        <v>10.5</v>
      </c>
      <c r="AN38" s="17">
        <f t="shared" si="32"/>
        <v>0</v>
      </c>
      <c r="AP38" s="17"/>
      <c r="AQ38" s="48">
        <f>AQ37</f>
        <v>10.5</v>
      </c>
      <c r="AR38" s="17">
        <f>H_T</f>
        <v>4.5</v>
      </c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</row>
    <row r="39" spans="1:91">
      <c r="A39" s="6"/>
      <c r="B39" s="17" t="s">
        <v>57</v>
      </c>
      <c r="C39" s="17">
        <f>C37-C38</f>
        <v>33</v>
      </c>
      <c r="J39" s="7"/>
      <c r="AH39" s="17">
        <v>15</v>
      </c>
      <c r="AI39" s="48">
        <f>IF(AI37+ar&gt;L_T,L_T,AI37+ar)</f>
        <v>9.25</v>
      </c>
      <c r="AJ39" s="48">
        <v>0</v>
      </c>
      <c r="AK39" s="5"/>
      <c r="AL39" s="17">
        <v>15</v>
      </c>
      <c r="AM39" s="48">
        <v>0</v>
      </c>
      <c r="AN39" s="48">
        <f>AN37-P16</f>
        <v>0</v>
      </c>
      <c r="AP39" s="17">
        <v>15</v>
      </c>
      <c r="AQ39" s="48">
        <f>AQ37+P26</f>
        <v>10.5</v>
      </c>
      <c r="AR39" s="17">
        <v>0</v>
      </c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</row>
    <row r="40" spans="1:91">
      <c r="A40" s="6"/>
      <c r="B40" s="17" t="s">
        <v>58</v>
      </c>
      <c r="C40" s="17">
        <f>C38</f>
        <v>27</v>
      </c>
      <c r="J40" s="7"/>
      <c r="AH40" s="5"/>
      <c r="AI40" s="48">
        <f>AI39</f>
        <v>9.25</v>
      </c>
      <c r="AJ40" s="48">
        <f>H_T</f>
        <v>4.5</v>
      </c>
      <c r="AK40" s="5"/>
      <c r="AL40" s="5"/>
      <c r="AM40" s="48">
        <f>L_T</f>
        <v>10.5</v>
      </c>
      <c r="AN40" s="17">
        <f t="shared" si="32"/>
        <v>0</v>
      </c>
      <c r="AP40" s="17"/>
      <c r="AQ40" s="48">
        <f>AQ39</f>
        <v>10.5</v>
      </c>
      <c r="AR40" s="17">
        <f>H_T</f>
        <v>4.5</v>
      </c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</row>
    <row r="41" spans="1:91">
      <c r="A41" s="6"/>
      <c r="J41" s="7"/>
      <c r="AH41" s="17">
        <v>16</v>
      </c>
      <c r="AI41" s="48">
        <f>IF(AI39+ar&gt;L_T,L_T,AI39+ar)</f>
        <v>9.875</v>
      </c>
      <c r="AJ41" s="48">
        <v>0</v>
      </c>
      <c r="AK41" s="5"/>
      <c r="AL41" s="17">
        <v>16</v>
      </c>
      <c r="AM41" s="48">
        <v>0</v>
      </c>
      <c r="AN41" s="48">
        <f>AN39-Q16</f>
        <v>0</v>
      </c>
      <c r="AP41" s="17">
        <v>16</v>
      </c>
      <c r="AQ41" s="48">
        <f>AQ39+Q26</f>
        <v>10.5</v>
      </c>
      <c r="AR41" s="17">
        <v>0</v>
      </c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</row>
    <row r="42" spans="1:91">
      <c r="A42" s="6"/>
      <c r="B42" s="52" t="s">
        <v>59</v>
      </c>
      <c r="C42" s="74">
        <f t="shared" ref="C42:H42" si="33">$I$33*$C$36*$C$39</f>
        <v>1257.9393943503319</v>
      </c>
      <c r="D42" s="74">
        <f t="shared" si="33"/>
        <v>1257.9393943503319</v>
      </c>
      <c r="E42" s="74">
        <f t="shared" si="33"/>
        <v>1257.9393943503319</v>
      </c>
      <c r="F42" s="75">
        <f t="shared" si="33"/>
        <v>1257.9393943503319</v>
      </c>
      <c r="G42" s="74">
        <f t="shared" si="33"/>
        <v>1257.9393943503319</v>
      </c>
      <c r="H42" s="75">
        <f t="shared" si="33"/>
        <v>1257.9393943503319</v>
      </c>
      <c r="J42" s="7"/>
      <c r="AH42" s="5"/>
      <c r="AI42" s="48">
        <f>AI41</f>
        <v>9.875</v>
      </c>
      <c r="AJ42" s="48">
        <f>H_T</f>
        <v>4.5</v>
      </c>
      <c r="AK42" s="5"/>
      <c r="AL42" s="5"/>
      <c r="AM42" s="48">
        <f>L_T</f>
        <v>10.5</v>
      </c>
      <c r="AN42" s="17">
        <f t="shared" si="32"/>
        <v>0</v>
      </c>
      <c r="AP42" s="17"/>
      <c r="AQ42" s="48">
        <f>AQ41</f>
        <v>10.5</v>
      </c>
      <c r="AR42" s="17">
        <f>H_T</f>
        <v>4.5</v>
      </c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</row>
    <row r="43" spans="1:91">
      <c r="A43" s="6"/>
      <c r="B43" s="33" t="s">
        <v>60</v>
      </c>
      <c r="C43" s="38">
        <f>$C$33*$C$36*$C$40</f>
        <v>1029.2231408320897</v>
      </c>
      <c r="D43" s="38">
        <f>$C$33*$C$36*$C$40</f>
        <v>1029.2231408320897</v>
      </c>
      <c r="E43" s="38">
        <f>$E$33*$C$36*$C$40</f>
        <v>2755.7567187731192</v>
      </c>
      <c r="F43" s="76">
        <f>$E$33*$C$36*$C$40</f>
        <v>2755.7567187731192</v>
      </c>
      <c r="G43" s="38">
        <f>$G$33*$C$36*$C$40</f>
        <v>2755.7567187731192</v>
      </c>
      <c r="H43" s="76">
        <f>$G$33*$C$36*$C$40</f>
        <v>2755.7567187731192</v>
      </c>
      <c r="J43" s="7"/>
      <c r="AH43" s="17">
        <v>17</v>
      </c>
      <c r="AI43" s="48">
        <f>IF(AI41+ar&gt;L_T,L_T,AI41+ar)</f>
        <v>10.5</v>
      </c>
      <c r="AJ43" s="48">
        <v>0</v>
      </c>
      <c r="AK43" s="5"/>
      <c r="AL43" s="17">
        <v>17</v>
      </c>
      <c r="AM43" s="48">
        <v>0</v>
      </c>
      <c r="AN43" s="48">
        <f>AN41-R16</f>
        <v>0</v>
      </c>
      <c r="AP43" s="17">
        <v>17</v>
      </c>
      <c r="AQ43" s="48">
        <f>AQ41+R26</f>
        <v>10.5</v>
      </c>
      <c r="AR43" s="17">
        <v>0</v>
      </c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</row>
    <row r="44" spans="1:91">
      <c r="A44" s="6"/>
      <c r="B44" s="33" t="s">
        <v>61</v>
      </c>
      <c r="C44" s="38">
        <f>$I$33*$C$39*$C$36/(1+$C$34)*(SQRT($C$34+2*$C$34^2*(1+$C$40/$C$39+($C$40/$C$39)^2)+$C$34^2*($C$40/$C$39)^2)-$C$34*(1+$C$40/$C$39))</f>
        <v>477.72499969048209</v>
      </c>
      <c r="D44" s="38">
        <f>$I$33*$C$39*$C$36/(1+$C$34)*(SQRT($C$34+2*$C$34^2*(1+$C$40/$C$39+($C$40/$C$39)^2)+$C$34^2*($C$40/$C$39)^2)-$C$34*(1+$C$40/$C$39))</f>
        <v>477.72499969048209</v>
      </c>
      <c r="E44" s="38">
        <f>$I$33*$C$39*$C$36/(1+$E$34)*(SQRT($E$34+2*$E$34^2*(1+$C$40/$C$39+($C$40/$C$39)^2)+$E$34^2*($C$40/$C$39)^2)-$E$34*(1+$C$40/$C$39))</f>
        <v>581.58324746954929</v>
      </c>
      <c r="F44" s="76">
        <f>$I$33*$C$39*$C$36/(1+$E$34)*(SQRT($E$34+2*$E$34^2*(1+$C$40/$C$39+($C$40/$C$39)^2)+$E$34^2*($C$40/$C$39)^2)-$E$34*(1+$C$40/$C$39))</f>
        <v>581.58324746954929</v>
      </c>
      <c r="G44" s="38">
        <f>$I$33*$C$39*$C$36/(1+$G$34)*(SQRT($G$34+2*$G$34^2*(1+$C$40/$C$39+($C$40/$C$39)^2)+$G$34^2*($C$40/$C$39)^2)-$G$34*(1+$C$40/$C$39))</f>
        <v>581.58324746954929</v>
      </c>
      <c r="H44" s="76">
        <f>$I$33*$C$39*$C$36/(1+$G$34)*(SQRT($G$34+2*$G$34^2*(1+$C$40/$C$39+($C$40/$C$39)^2)+$G$34^2*($C$40/$C$39)^2)-$G$34*(1+$C$40/$C$39))</f>
        <v>581.58324746954929</v>
      </c>
      <c r="J44" s="7"/>
      <c r="AH44" s="5"/>
      <c r="AI44" s="48">
        <f>AI43</f>
        <v>10.5</v>
      </c>
      <c r="AJ44" s="48">
        <f>H_T</f>
        <v>4.5</v>
      </c>
      <c r="AK44" s="5"/>
      <c r="AL44" s="5"/>
      <c r="AM44" s="48">
        <f>L_T</f>
        <v>10.5</v>
      </c>
      <c r="AN44" s="17">
        <f t="shared" si="32"/>
        <v>0</v>
      </c>
      <c r="AP44" s="17"/>
      <c r="AQ44" s="48">
        <f>AQ43</f>
        <v>10.5</v>
      </c>
      <c r="AR44" s="17">
        <f>H_T</f>
        <v>4.5</v>
      </c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</row>
    <row r="45" spans="1:91">
      <c r="A45" s="6"/>
      <c r="B45" s="33" t="s">
        <v>62</v>
      </c>
      <c r="C45" s="38">
        <f>1.05*$I$33*$C$39*$C$36/(2+$C$34)*(SQRT(2*$C$34*(1+$C$34)+4*(2+$C$34)*$C$31/($I$33*$C$36*$C$39^2))-$C$34)</f>
        <v>456.2420469554894</v>
      </c>
      <c r="D45" s="38">
        <f>1.05*$I$33*$C$39*$C$36/(2+$C$34)*(SQRT(2*$C$34*(1+$C$34)+4*(2+$C$34)*$D$31/($I$33*$C$36*$C$39^2))-$C$34)</f>
        <v>456.563784885583</v>
      </c>
      <c r="E45" s="38">
        <f>1.05*$I$33*$C$39*$C$36/(2+$E$34)*(SQRT(2*$E$34*(1+$E$34)+4*(2+$E$34)*$E$31/($I$33*$C$36*$C$39^2))-$E$34)</f>
        <v>504.2802515106078</v>
      </c>
      <c r="F45" s="76">
        <f>1.05*$I$33*$C$39*$C$36/(2+$E$34)*(SQRT(2*$E$34*(1+$E$34)+4*(2+$E$34)*$F$31/($I$33*$C$36*$C$39^2))-$E$34)</f>
        <v>504.42705228075931</v>
      </c>
      <c r="G45" s="38">
        <f>1.05*$I$33*$C$39*$C$36/(2+$G$34)*(SQRT(2*$G$34*(1+$G$34)+4*(2+$G$34)*$G$31/($I$33*$C$36*$C$39^2))-$G$34)</f>
        <v>504.2802515106078</v>
      </c>
      <c r="H45" s="76">
        <f>1.05*$I$33*$C$39*$C$36/(2+$G$34)*(SQRT(2*$G$34*(1+$G$34)+4*(2+$G$34)*$H$31/($I$33*$C$36*$C$39^2))-$G$34)</f>
        <v>504.42705228075931</v>
      </c>
      <c r="J45" s="7"/>
      <c r="AH45" s="17">
        <v>18</v>
      </c>
      <c r="AI45" s="48">
        <f>IF(AI43+ar&gt;L_T,L_T,AI43+ar)</f>
        <v>10.5</v>
      </c>
      <c r="AJ45" s="48">
        <v>0</v>
      </c>
      <c r="AK45" s="5"/>
      <c r="AL45" s="17">
        <v>18</v>
      </c>
      <c r="AM45" s="48">
        <v>0</v>
      </c>
      <c r="AN45" s="48">
        <f>AN43-S16</f>
        <v>0</v>
      </c>
      <c r="AP45" s="17">
        <v>18</v>
      </c>
      <c r="AQ45" s="48">
        <f>AQ43+S26</f>
        <v>10.5</v>
      </c>
      <c r="AR45" s="17">
        <v>0</v>
      </c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</row>
    <row r="46" spans="1:91">
      <c r="A46" s="6"/>
      <c r="B46" s="33" t="s">
        <v>63</v>
      </c>
      <c r="C46" s="38">
        <f>1.05*$I$33*$C$40*$C$36/(1+2*$C$34)*(SQRT(2*$C$34^2*(1+$C$34)+4*$C$34*(1+2*$C$34)*$C$31/($I$33*$C$36*$C$40^2))-$C$34)</f>
        <v>379.65371349718782</v>
      </c>
      <c r="D46" s="38">
        <f>1.05*$I$33*$C$40*$C$36/(1+2*$C$34)*(SQRT(2*$C$34^2*(1+$C$34)+4*$C$34*(1+2*$C$34)*$D$31/($I$33*$C$36*$C$40^2))-$C$34)</f>
        <v>380.04353323688082</v>
      </c>
      <c r="E46" s="38">
        <f>1.05*$I$33*$C$40*$C$36/(1+2*$E$34)*(SQRT(2*$E$34^2*(1+$E$34)+4*$E$34*(1+2*$E$34)*$E$31/($I$33*$C$36*$C$40^2))-$E$34)</f>
        <v>793.94223540949417</v>
      </c>
      <c r="F46" s="76">
        <f>1.05*$I$33*$C$40*$C$36/(1+2*$E$34)*(SQRT(2*$E$34^2*(1+$E$34)+4*$E$34*(1+2*$E$34)*$F$31/($I$33*$C$36*$C$40^2))-$E$34)</f>
        <v>794.23409437609143</v>
      </c>
      <c r="G46" s="38">
        <f>1.05*$I$33*$C$40*$C$36/(1+2*$G$34)*(SQRT(2*$G$34^2*(1+$G$34)+4*$G$34*(1+2*$G$34)*$G$31/($I$33*$C$36*$C$40^2))-$G$34)</f>
        <v>793.94223540949417</v>
      </c>
      <c r="H46" s="76">
        <f>1.05*$I$33*$C$40*$C$36/(1+2*$G$34)*(SQRT(2*$G$34^2*(1+$G$34)+4*$G$34*(1+2*$G$34)*$H$31/($I$33*$C$36*$C$40^2))-$G$34)</f>
        <v>794.23409437609143</v>
      </c>
      <c r="J46" s="7"/>
      <c r="AH46" s="5"/>
      <c r="AI46" s="48">
        <f>AI45</f>
        <v>10.5</v>
      </c>
      <c r="AJ46" s="48">
        <f>H_T</f>
        <v>4.5</v>
      </c>
      <c r="AK46" s="5"/>
      <c r="AL46" s="5"/>
      <c r="AM46" s="48">
        <f>L_T</f>
        <v>10.5</v>
      </c>
      <c r="AN46" s="17">
        <f t="shared" si="32"/>
        <v>0</v>
      </c>
      <c r="AP46" s="17"/>
      <c r="AQ46" s="48">
        <f>AQ45</f>
        <v>10.5</v>
      </c>
      <c r="AR46" s="17">
        <f>H_T</f>
        <v>4.5</v>
      </c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</row>
    <row r="47" spans="1:91">
      <c r="A47" s="6"/>
      <c r="B47" s="44" t="s">
        <v>64</v>
      </c>
      <c r="C47" s="45">
        <f>1.15*SQRT(2*$C$34/(1+$C$34))*SQRT(2*$C$31*$I$33*$C$36)</f>
        <v>225.92705712384571</v>
      </c>
      <c r="D47" s="45">
        <f>1.15*SQRT(2*$C$34/(1+$C$34))*SQRT(2*$D$31*$I$33*$C$36)</f>
        <v>228.21312425831655</v>
      </c>
      <c r="E47" s="45">
        <f>1.15*SQRT(2*$E$34/(1+$E$34))*SQRT(2*$E$31*$I$33*$C$36)</f>
        <v>272.62890181952565</v>
      </c>
      <c r="F47" s="77">
        <f>1.15*SQRT(2*$E$34/(1+$E$34))*SQRT(2*$F$31*$I$33*$C$36)</f>
        <v>275.3875265734207</v>
      </c>
      <c r="G47" s="45">
        <f>1.15*SQRT(2*$G$34/(1+$G$34))*SQRT(2*$G$31*$I$33*$C$36)</f>
        <v>272.62890181952565</v>
      </c>
      <c r="H47" s="77">
        <f>1.15*SQRT(2*$G$34/(1+$G$34))*SQRT(2*$H$31*$I$33*$C$36)</f>
        <v>275.3875265734207</v>
      </c>
      <c r="J47" s="7"/>
      <c r="AH47" s="17">
        <v>19</v>
      </c>
      <c r="AI47" s="48">
        <f>IF(AI45+ar&gt;L_T,L_T,AI45+ar)</f>
        <v>10.5</v>
      </c>
      <c r="AJ47" s="48">
        <v>0</v>
      </c>
      <c r="AK47" s="5"/>
      <c r="AL47" s="17">
        <v>19</v>
      </c>
      <c r="AM47" s="48">
        <v>0</v>
      </c>
      <c r="AN47" s="48">
        <f>AN45-T16</f>
        <v>0</v>
      </c>
      <c r="AP47" s="17">
        <v>19</v>
      </c>
      <c r="AQ47" s="48">
        <f>AQ45+T26</f>
        <v>10.5</v>
      </c>
      <c r="AR47" s="17">
        <v>0</v>
      </c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</row>
    <row r="48" spans="1:91">
      <c r="A48" s="6"/>
      <c r="B48" s="17" t="s">
        <v>65</v>
      </c>
      <c r="C48" s="38">
        <f>2*MIN(C42:C47)</f>
        <v>451.85411424769143</v>
      </c>
      <c r="D48" s="38">
        <f>MIN(D42:D47)</f>
        <v>228.21312425831655</v>
      </c>
      <c r="E48" s="38">
        <f>2*MIN(E42:E47)</f>
        <v>545.2578036390513</v>
      </c>
      <c r="F48" s="38">
        <f>MIN(F42:F47)</f>
        <v>275.3875265734207</v>
      </c>
      <c r="G48" s="38">
        <f>2*MIN(G42:G47)</f>
        <v>545.2578036390513</v>
      </c>
      <c r="H48" s="38">
        <f>MIN(H42:H47)</f>
        <v>275.3875265734207</v>
      </c>
      <c r="J48" s="7"/>
      <c r="AH48" s="5"/>
      <c r="AI48" s="48">
        <f>AI47</f>
        <v>10.5</v>
      </c>
      <c r="AJ48" s="48">
        <f>H_T</f>
        <v>4.5</v>
      </c>
      <c r="AK48" s="5"/>
      <c r="AL48" s="5"/>
      <c r="AM48" s="48">
        <f>L_T</f>
        <v>10.5</v>
      </c>
      <c r="AN48" s="17">
        <f t="shared" si="32"/>
        <v>0</v>
      </c>
      <c r="AP48" s="17"/>
      <c r="AQ48" s="48">
        <f>AQ47</f>
        <v>10.5</v>
      </c>
      <c r="AR48" s="17">
        <f>H_T</f>
        <v>4.5</v>
      </c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</row>
    <row r="49" spans="1:91">
      <c r="A49" s="6"/>
      <c r="B49" s="8" t="s">
        <v>66</v>
      </c>
      <c r="C49" s="78">
        <f>IF(AND(Bemessung!B6="3S",Bemessung!F6="Klammern"),C48,IF(AND(Bemessung!B6="3S",Bemessung!F6="Nägel"),D48,IF(AND(Bemessung!B6="OSB 3/4",Bemessung!F6="Klammern"),E48,IF(AND(Bemessung!B6="OSB 3/4",Bemessung!F6="Nägel"),F48,IF(AND(OR(Bemessung!B6="Sp.Pl. P4",Bemessung!B6="Sp.Pl. P5",Bemessung!B6="Sp.Pl. P6",Bemessung!B6="Sp.Pl. P7"),Bemessung!F6="Klammern"),G48,IF(AND(OR(Bemessung!B6="Sp.Pl. P4",Bemessung!B6="Sp.Pl. P5",Bemessung!B6="Sp.Pl. P6",Bemessung!B6="Sp.Pl. P7"),Bemessung!F6="Nägel"),H48,))))))</f>
        <v>451.85411424769143</v>
      </c>
      <c r="J49" s="7"/>
      <c r="AH49" s="17">
        <v>20</v>
      </c>
      <c r="AI49" s="48">
        <f>IF(AI47+ar&gt;L_T,L_T,AI47+ar)</f>
        <v>10.5</v>
      </c>
      <c r="AJ49" s="48">
        <v>0</v>
      </c>
      <c r="AK49" s="5"/>
      <c r="AL49" s="17">
        <v>20</v>
      </c>
      <c r="AM49" s="48">
        <v>0</v>
      </c>
      <c r="AN49" s="48">
        <f>AN47-U16</f>
        <v>0</v>
      </c>
      <c r="AP49" s="17">
        <v>20</v>
      </c>
      <c r="AQ49" s="48">
        <f>AQ47+U26</f>
        <v>10.5</v>
      </c>
      <c r="AR49" s="17">
        <v>0</v>
      </c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</row>
    <row r="50" spans="1:91">
      <c r="A50" s="6"/>
      <c r="J50" s="7"/>
      <c r="AH50" s="5"/>
      <c r="AI50" s="48">
        <f>AI49</f>
        <v>10.5</v>
      </c>
      <c r="AJ50" s="48">
        <f>H_T</f>
        <v>4.5</v>
      </c>
      <c r="AK50" s="5"/>
      <c r="AL50" s="5"/>
      <c r="AM50" s="48">
        <f>L_T</f>
        <v>10.5</v>
      </c>
      <c r="AN50" s="17">
        <f t="shared" si="32"/>
        <v>0</v>
      </c>
      <c r="AP50" s="17"/>
      <c r="AQ50" s="48">
        <f>AQ49</f>
        <v>10.5</v>
      </c>
      <c r="AR50" s="17">
        <f>H_T</f>
        <v>4.5</v>
      </c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</row>
    <row r="51" spans="1:91">
      <c r="A51" s="6"/>
      <c r="B51" s="17"/>
      <c r="C51" s="17" t="s">
        <v>67</v>
      </c>
      <c r="D51" s="17" t="s">
        <v>68</v>
      </c>
      <c r="E51" s="17" t="s">
        <v>67</v>
      </c>
      <c r="F51" s="17" t="s">
        <v>68</v>
      </c>
      <c r="G51" s="17" t="s">
        <v>67</v>
      </c>
      <c r="H51" s="17" t="s">
        <v>68</v>
      </c>
      <c r="J51" s="7"/>
      <c r="AH51" s="17">
        <v>21</v>
      </c>
      <c r="AI51" s="48">
        <f>IF(AI49+ar&gt;L_T,L_T,AI49+ar)</f>
        <v>10.5</v>
      </c>
      <c r="AJ51" s="48">
        <v>0</v>
      </c>
      <c r="AK51" s="5"/>
      <c r="AL51" s="17">
        <v>21</v>
      </c>
      <c r="AM51" s="48">
        <v>0</v>
      </c>
      <c r="AN51" s="48">
        <f>AN49-V16</f>
        <v>0</v>
      </c>
      <c r="AP51" s="17">
        <v>21</v>
      </c>
      <c r="AQ51" s="48">
        <f>AQ49+V26</f>
        <v>10.5</v>
      </c>
      <c r="AR51" s="17">
        <v>0</v>
      </c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</row>
    <row r="52" spans="1:91">
      <c r="A52" s="6"/>
      <c r="B52" s="17" t="s">
        <v>69</v>
      </c>
      <c r="C52" s="17">
        <v>1</v>
      </c>
      <c r="D52" s="17">
        <v>1</v>
      </c>
      <c r="E52" s="17">
        <v>1</v>
      </c>
      <c r="F52" s="17">
        <v>0.8</v>
      </c>
      <c r="G52" s="17">
        <f>IF(Bemessung!B6="Sp.Pl. P4",0.975,IF(Bemessung!B6="Sp.Pl. P5",0.975,IF(Bemessung!B6="Sp.Pl. P6",1,1)))</f>
        <v>1</v>
      </c>
      <c r="H52" s="17">
        <f>IF(Bemessung!B6="Sp.Pl. P4",0,IF(Bemessung!B6="Sp.Pl. P5",0.7,IF(Bemessung!B6="Sp.Pl. P6",0,0.8)))</f>
        <v>0.8</v>
      </c>
      <c r="J52" s="7"/>
      <c r="AH52" s="5"/>
      <c r="AI52" s="48">
        <f>AI51</f>
        <v>10.5</v>
      </c>
      <c r="AJ52" s="48">
        <f>H_T</f>
        <v>4.5</v>
      </c>
      <c r="AK52" s="5"/>
      <c r="AL52" s="5"/>
      <c r="AM52" s="48">
        <f>L_T</f>
        <v>10.5</v>
      </c>
      <c r="AN52" s="17">
        <f t="shared" si="32"/>
        <v>0</v>
      </c>
      <c r="AP52" s="17"/>
      <c r="AQ52" s="48">
        <f>AQ51</f>
        <v>10.5</v>
      </c>
      <c r="AR52" s="17">
        <f>H_T</f>
        <v>4.5</v>
      </c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</row>
    <row r="53" spans="1:91">
      <c r="A53" s="6"/>
      <c r="B53" s="5" t="s">
        <v>70</v>
      </c>
      <c r="C53" s="17">
        <f>SQRT(C52*1)</f>
        <v>1</v>
      </c>
      <c r="D53" s="17">
        <f t="shared" ref="D53:H53" si="34">SQRT(D52*1)</f>
        <v>1</v>
      </c>
      <c r="E53" s="17">
        <f t="shared" si="34"/>
        <v>1</v>
      </c>
      <c r="F53" s="48">
        <f t="shared" si="34"/>
        <v>0.89442719099991586</v>
      </c>
      <c r="G53" s="48">
        <f t="shared" si="34"/>
        <v>1</v>
      </c>
      <c r="H53" s="48">
        <f t="shared" si="34"/>
        <v>0.89442719099991586</v>
      </c>
      <c r="J53" s="7"/>
      <c r="AH53" s="17">
        <v>22</v>
      </c>
      <c r="AI53" s="48">
        <f>IF(AI51+ar&gt;L_T,L_T,AI51+ar)</f>
        <v>10.5</v>
      </c>
      <c r="AJ53" s="48">
        <v>0</v>
      </c>
      <c r="AK53" s="5"/>
      <c r="AL53" s="17">
        <v>22</v>
      </c>
      <c r="AM53" s="48">
        <v>0</v>
      </c>
      <c r="AN53" s="48">
        <f>AN51-W16</f>
        <v>0</v>
      </c>
      <c r="AP53" s="17">
        <v>22</v>
      </c>
      <c r="AQ53" s="48">
        <f>AQ51+W26</f>
        <v>10.5</v>
      </c>
      <c r="AR53" s="17">
        <v>0</v>
      </c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</row>
    <row r="54" spans="1:91">
      <c r="A54" s="6"/>
      <c r="B54" s="8" t="s">
        <v>66</v>
      </c>
      <c r="C54" s="79">
        <f>IF(AND(Bemessung!B6="3S",Bemessung!F11=1),C53,IF(AND(Bemessung!B6="3S",Bemessung!F11=2),D53,IF(AND(Bemessung!B6="OSB 3/4",Bemessung!F11=1),E53,IF(AND(Bemessung!B6="OSB 3/4",Bemessung!F11=2),F53,IF(AND(OR(Bemessung!B6="Sp.Pl. P4",Bemessung!B6="Sp.Pl. P5",Bemessung!B6="Sp.Pl. P6",Bemessung!B6="Sp.Pl. P7"),Bemessung!F11=1),G53,IF(AND(OR(Bemessung!B6="Sp.Pl. P4",Bemessung!B6="Sp.Pl. P5",Bemessung!B6="Sp.Pl. P6",Bemessung!B6="Sp.Pl. P7"),Bemessung!F11=2),H53))))))</f>
        <v>1</v>
      </c>
      <c r="J54" s="7"/>
      <c r="AH54" s="5"/>
      <c r="AI54" s="48">
        <f>AI53</f>
        <v>10.5</v>
      </c>
      <c r="AJ54" s="48">
        <f>H_T</f>
        <v>4.5</v>
      </c>
      <c r="AK54" s="5"/>
      <c r="AL54" s="5"/>
      <c r="AM54" s="48">
        <f>L_T</f>
        <v>10.5</v>
      </c>
      <c r="AN54" s="17">
        <f t="shared" si="32"/>
        <v>0</v>
      </c>
      <c r="AP54" s="17"/>
      <c r="AQ54" s="48">
        <f>AQ53</f>
        <v>10.5</v>
      </c>
      <c r="AR54" s="17">
        <f>H_T</f>
        <v>4.5</v>
      </c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</row>
    <row r="55" spans="1:91">
      <c r="A55" s="6"/>
      <c r="J55" s="7"/>
      <c r="AH55" s="17">
        <v>23</v>
      </c>
      <c r="AI55" s="48">
        <f>IF(AI53+ar&gt;L_T,L_T,AI53+ar)</f>
        <v>10.5</v>
      </c>
      <c r="AJ55" s="48">
        <v>0</v>
      </c>
      <c r="AK55" s="5"/>
      <c r="AL55" s="17">
        <v>23</v>
      </c>
      <c r="AM55" s="48">
        <v>0</v>
      </c>
      <c r="AN55" s="48">
        <f>AN53-X16</f>
        <v>0</v>
      </c>
      <c r="AP55" s="17">
        <v>23</v>
      </c>
      <c r="AQ55" s="48">
        <f>AQ53+X26</f>
        <v>10.5</v>
      </c>
      <c r="AR55" s="17">
        <v>0</v>
      </c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</row>
    <row r="56" spans="1:91">
      <c r="A56" s="6"/>
      <c r="B56" s="8" t="s">
        <v>71</v>
      </c>
      <c r="C56" s="80">
        <f>C54*C49/1.3</f>
        <v>347.58008788283956</v>
      </c>
      <c r="D56" s="5" t="s">
        <v>72</v>
      </c>
      <c r="J56" s="7"/>
      <c r="AH56" s="5"/>
      <c r="AI56" s="48">
        <f>AI55</f>
        <v>10.5</v>
      </c>
      <c r="AJ56" s="48">
        <f>H_T</f>
        <v>4.5</v>
      </c>
      <c r="AK56" s="5"/>
      <c r="AL56" s="5"/>
      <c r="AM56" s="48">
        <f>L_T</f>
        <v>10.5</v>
      </c>
      <c r="AN56" s="17">
        <f t="shared" si="32"/>
        <v>0</v>
      </c>
      <c r="AP56" s="17"/>
      <c r="AQ56" s="48">
        <f>AQ55</f>
        <v>10.5</v>
      </c>
      <c r="AR56" s="17">
        <f>H_T</f>
        <v>4.5</v>
      </c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</row>
    <row r="57" spans="1:91">
      <c r="A57" s="6"/>
      <c r="J57" s="7"/>
      <c r="AH57" s="17">
        <v>24</v>
      </c>
      <c r="AI57" s="48">
        <f>IF(AI55+ar&gt;L_T,L_T,AI55+ar)</f>
        <v>10.5</v>
      </c>
      <c r="AJ57" s="48">
        <v>0</v>
      </c>
      <c r="AK57" s="5"/>
      <c r="AL57" s="17">
        <v>24</v>
      </c>
      <c r="AM57" s="48">
        <v>0</v>
      </c>
      <c r="AN57" s="48">
        <f>AN55-Y16</f>
        <v>0</v>
      </c>
      <c r="AP57" s="17">
        <v>24</v>
      </c>
      <c r="AQ57" s="48">
        <f>AQ55+Y26</f>
        <v>10.5</v>
      </c>
      <c r="AR57" s="17">
        <v>0</v>
      </c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</row>
    <row r="58" spans="1:91">
      <c r="A58" s="6"/>
      <c r="B58" s="17" t="s">
        <v>73</v>
      </c>
      <c r="C58" s="81">
        <f>SQRT(rmean_pl*rmean_H)</f>
        <v>414.96987842492859</v>
      </c>
      <c r="D58" s="43" t="s">
        <v>74</v>
      </c>
      <c r="J58" s="7"/>
      <c r="AH58" s="5"/>
      <c r="AI58" s="48">
        <f>AI57</f>
        <v>10.5</v>
      </c>
      <c r="AJ58" s="48">
        <f>H_T</f>
        <v>4.5</v>
      </c>
      <c r="AK58" s="5"/>
      <c r="AL58" s="5"/>
      <c r="AM58" s="48">
        <f>L_T</f>
        <v>10.5</v>
      </c>
      <c r="AN58" s="17">
        <f t="shared" si="32"/>
        <v>0</v>
      </c>
      <c r="AP58" s="17"/>
      <c r="AQ58" s="48">
        <f>AQ57</f>
        <v>10.5</v>
      </c>
      <c r="AR58" s="17">
        <f>H_T</f>
        <v>4.5</v>
      </c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</row>
    <row r="59" spans="1:91">
      <c r="A59" s="20"/>
      <c r="B59" s="82" t="s">
        <v>75</v>
      </c>
      <c r="C59" s="83">
        <f>IF(Bemessung!F6="Klammern",2*C58^1.5*C36^0.8/80,C58^1.5*C36^0.8/30)</f>
        <v>292.30609846093193</v>
      </c>
      <c r="D59" s="46" t="s">
        <v>0</v>
      </c>
      <c r="E59" s="21"/>
      <c r="F59" s="21"/>
      <c r="G59" s="21"/>
      <c r="H59" s="21"/>
      <c r="I59" s="21"/>
      <c r="J59" s="23"/>
      <c r="AH59" s="17">
        <v>25</v>
      </c>
      <c r="AI59" s="48">
        <f>IF(AI57+ar&gt;L_T,L_T,AI57+ar)</f>
        <v>10.5</v>
      </c>
      <c r="AJ59" s="48">
        <v>0</v>
      </c>
      <c r="AK59" s="5"/>
      <c r="AL59" s="17">
        <v>25</v>
      </c>
      <c r="AM59" s="48">
        <v>0</v>
      </c>
      <c r="AN59" s="48">
        <f>AN57-Z16</f>
        <v>0</v>
      </c>
      <c r="AP59" s="17">
        <v>25</v>
      </c>
      <c r="AQ59" s="48">
        <f>AQ57+Z26</f>
        <v>10.5</v>
      </c>
      <c r="AR59" s="17">
        <v>0</v>
      </c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</row>
    <row r="60" spans="1:91">
      <c r="AH60" s="5"/>
      <c r="AI60" s="48">
        <f>AI59</f>
        <v>10.5</v>
      </c>
      <c r="AJ60" s="48">
        <f>H_T</f>
        <v>4.5</v>
      </c>
      <c r="AK60" s="5"/>
      <c r="AL60" s="5"/>
      <c r="AM60" s="48">
        <f>L_T</f>
        <v>10.5</v>
      </c>
      <c r="AN60" s="17">
        <f t="shared" si="32"/>
        <v>0</v>
      </c>
      <c r="AP60" s="17"/>
      <c r="AQ60" s="48">
        <f>AQ59</f>
        <v>10.5</v>
      </c>
      <c r="AR60" s="17">
        <f>H_T</f>
        <v>4.5</v>
      </c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</row>
    <row r="61" spans="1:91">
      <c r="AI61" s="48"/>
      <c r="AJ61" s="48"/>
      <c r="AK61" s="5"/>
      <c r="AL61" s="17">
        <v>26</v>
      </c>
      <c r="AM61" s="48">
        <v>0</v>
      </c>
      <c r="AN61" s="48">
        <f>AN59-AA16</f>
        <v>0</v>
      </c>
      <c r="AP61" s="17">
        <v>26</v>
      </c>
      <c r="AQ61" s="48">
        <f>AQ59+AA26</f>
        <v>10.5</v>
      </c>
      <c r="AR61" s="17">
        <v>0</v>
      </c>
      <c r="BL61" s="17"/>
      <c r="BM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</row>
    <row r="62" spans="1:91">
      <c r="AH62" s="5"/>
      <c r="AI62" s="48"/>
      <c r="AJ62" s="48"/>
      <c r="AK62" s="5"/>
      <c r="AM62" s="48">
        <f>L_T</f>
        <v>10.5</v>
      </c>
      <c r="AN62" s="17">
        <f t="shared" si="32"/>
        <v>0</v>
      </c>
      <c r="AP62" s="17"/>
      <c r="AQ62" s="48">
        <f>AQ61</f>
        <v>10.5</v>
      </c>
      <c r="AR62" s="17">
        <f>H_T</f>
        <v>4.5</v>
      </c>
      <c r="BL62" s="17"/>
      <c r="BM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</row>
    <row r="64" spans="1:91">
      <c r="D64" s="17"/>
      <c r="AH64" s="5"/>
      <c r="AI64" s="48"/>
      <c r="AJ64" s="48"/>
    </row>
    <row r="65" spans="1:81">
      <c r="B65" s="17" t="s">
        <v>177</v>
      </c>
      <c r="C65" s="47">
        <f>MAX(H65,K65,N65,Q65,T65,W65,Z65,AC65,AF65,AI65,AL65,AO65,AR65,AU65,AX65,BA65,BD65,BG65,BJ65,BM65,BP65,BS65,BV65,BY65,CB65)</f>
        <v>-13.875</v>
      </c>
      <c r="H65" s="47" t="str">
        <f>IF(H73="","",H78)</f>
        <v/>
      </c>
      <c r="K65" s="47" t="str">
        <f>IF(K73="","",K78)</f>
        <v/>
      </c>
      <c r="N65" s="47" t="str">
        <f>IF(N73="","",N78)</f>
        <v/>
      </c>
      <c r="Q65" s="47" t="str">
        <f>IF(Q73="","",Q78)</f>
        <v/>
      </c>
      <c r="T65" s="47" t="str">
        <f>IF(T73="","",T78)</f>
        <v/>
      </c>
      <c r="W65" s="47" t="str">
        <f>IF(W73="","",W78)</f>
        <v/>
      </c>
      <c r="Z65" s="47" t="str">
        <f>IF(Z73="","",Z78)</f>
        <v/>
      </c>
      <c r="AC65" s="47" t="str">
        <f>IF(AC73="","",AC78)</f>
        <v/>
      </c>
      <c r="AF65" s="47">
        <f>IF(AF73="","",AF78)</f>
        <v>-13.875</v>
      </c>
      <c r="AI65" s="47" t="str">
        <f>IF(AI73="","",AI78)</f>
        <v/>
      </c>
      <c r="AJ65" s="48"/>
      <c r="AL65" s="47" t="str">
        <f>IF(AL73="","",AL78)</f>
        <v/>
      </c>
      <c r="AO65" s="47" t="str">
        <f>IF(AO73="","",AO78)</f>
        <v/>
      </c>
      <c r="AR65" s="47" t="str">
        <f>IF(AR73="","",AR78)</f>
        <v/>
      </c>
      <c r="AU65" s="47" t="str">
        <f>IF(AU73="","",AU78)</f>
        <v/>
      </c>
      <c r="AX65" s="47" t="str">
        <f>IF(AX73="","",AX78)</f>
        <v/>
      </c>
      <c r="BA65" s="47" t="str">
        <f>IF(BA73="","",BA78)</f>
        <v/>
      </c>
      <c r="BD65" s="47" t="str">
        <f>IF(BD73="","",BD78)</f>
        <v/>
      </c>
      <c r="BG65" s="47" t="str">
        <f>IF(BG73="","",BG78)</f>
        <v/>
      </c>
      <c r="BJ65" s="47" t="str">
        <f>IF(BJ73="","",BJ78)</f>
        <v/>
      </c>
      <c r="BM65" s="47" t="str">
        <f>IF(BM73="","",BM78)</f>
        <v/>
      </c>
      <c r="BP65" s="47" t="str">
        <f>IF(BP73="","",BP78)</f>
        <v/>
      </c>
      <c r="BS65" s="47" t="str">
        <f>IF(BS73="","",BS78)</f>
        <v/>
      </c>
      <c r="BV65" s="47" t="str">
        <f>IF(BV73="","",BV78)</f>
        <v/>
      </c>
      <c r="BY65" s="47" t="str">
        <f>IF(BY73="","",BY78)</f>
        <v/>
      </c>
      <c r="CB65" s="47" t="str">
        <f>IF(CB73="","",CB78)</f>
        <v/>
      </c>
    </row>
    <row r="66" spans="1:81">
      <c r="B66" s="17" t="s">
        <v>178</v>
      </c>
      <c r="C66" s="47">
        <f t="shared" ref="C66:C69" si="35">MAX(H66,K66,N66,Q66,T66,W66,Z66,AC66,AF66,AI66,AL66,AO66,AR66,AU66,AX66,BA66,BD66,BG66,BJ66,BM66,BP66,BS66,BV66,BY66,CB66)</f>
        <v>1.25</v>
      </c>
      <c r="H66" s="47" t="str">
        <f>IF(H73="","",H76)</f>
        <v/>
      </c>
      <c r="K66" s="47" t="str">
        <f>IF(K73="","",K76)</f>
        <v/>
      </c>
      <c r="N66" s="47" t="str">
        <f>IF(N73="","",N76)</f>
        <v/>
      </c>
      <c r="Q66" s="47" t="str">
        <f>IF(Q73="","",Q76)</f>
        <v/>
      </c>
      <c r="T66" s="47" t="str">
        <f>IF(T73="","",T76)</f>
        <v/>
      </c>
      <c r="W66" s="47" t="str">
        <f>IF(W73="","",W76)</f>
        <v/>
      </c>
      <c r="Z66" s="47" t="str">
        <f>IF(Z73="","",Z76)</f>
        <v/>
      </c>
      <c r="AC66" s="47" t="str">
        <f>IF(AC73="","",AC76)</f>
        <v/>
      </c>
      <c r="AF66" s="47">
        <f>IF(AF73="","",AF76)</f>
        <v>1.25</v>
      </c>
      <c r="AI66" s="47" t="str">
        <f>IF(AI73="","",AI76)</f>
        <v/>
      </c>
      <c r="AL66" s="47" t="str">
        <f>IF(AL73="","",AL76)</f>
        <v/>
      </c>
      <c r="AO66" s="47" t="str">
        <f>IF(AO73="","",AO76)</f>
        <v/>
      </c>
      <c r="AR66" s="47" t="str">
        <f>IF(AR73="","",AR76)</f>
        <v/>
      </c>
      <c r="AU66" s="47" t="str">
        <f>IF(AU73="","",AU76)</f>
        <v/>
      </c>
      <c r="AX66" s="47" t="str">
        <f>IF(AX73="","",AX76)</f>
        <v/>
      </c>
      <c r="BA66" s="47" t="str">
        <f>IF(BA73="","",BA76)</f>
        <v/>
      </c>
      <c r="BD66" s="47" t="str">
        <f>IF(BD73="","",BD76)</f>
        <v/>
      </c>
      <c r="BG66" s="47" t="str">
        <f>IF(BG73="","",BG76)</f>
        <v/>
      </c>
      <c r="BJ66" s="47" t="str">
        <f>IF(BJ73="","",BJ76)</f>
        <v/>
      </c>
      <c r="BM66" s="47" t="str">
        <f>IF(BM73="","",BM76)</f>
        <v/>
      </c>
      <c r="BP66" s="47" t="str">
        <f>IF(BP73="","",BP76)</f>
        <v/>
      </c>
      <c r="BS66" s="47" t="str">
        <f>IF(BS73="","",BS76)</f>
        <v/>
      </c>
      <c r="BV66" s="47" t="str">
        <f>IF(BV73="","",BV76)</f>
        <v/>
      </c>
      <c r="BY66" s="47" t="str">
        <f>IF(BY73="","",BY76)</f>
        <v/>
      </c>
      <c r="CB66" s="47" t="str">
        <f>IF(CB73="","",CB76)</f>
        <v/>
      </c>
    </row>
    <row r="67" spans="1:81">
      <c r="B67" s="17" t="s">
        <v>179</v>
      </c>
      <c r="C67" s="47">
        <f t="shared" si="35"/>
        <v>3</v>
      </c>
      <c r="H67" s="17" t="str">
        <f>IF(H73="","",H80)</f>
        <v/>
      </c>
      <c r="K67" s="17" t="str">
        <f>IF(K73="","",K80)</f>
        <v/>
      </c>
      <c r="N67" s="17" t="str">
        <f>IF(N73="","",N80)</f>
        <v/>
      </c>
      <c r="Q67" s="17" t="str">
        <f>IF(Q73="","",Q80)</f>
        <v/>
      </c>
      <c r="T67" s="17" t="str">
        <f>IF(T73="","",T80)</f>
        <v/>
      </c>
      <c r="W67" s="17" t="str">
        <f>IF(W73="","",W80)</f>
        <v/>
      </c>
      <c r="Z67" s="17" t="str">
        <f>IF(Z73="","",Z80)</f>
        <v/>
      </c>
      <c r="AC67" s="17" t="str">
        <f>IF(AC73="","",AC80)</f>
        <v/>
      </c>
      <c r="AF67" s="17">
        <f>IF(AF73="","",AF80)</f>
        <v>3</v>
      </c>
      <c r="AI67" s="17" t="str">
        <f>IF(AI73="","",AI80)</f>
        <v/>
      </c>
      <c r="AL67" s="17" t="str">
        <f>IF(AL73="","",AL80)</f>
        <v/>
      </c>
      <c r="AO67" s="17" t="str">
        <f>IF(AO73="","",AO80)</f>
        <v/>
      </c>
      <c r="AR67" s="17" t="str">
        <f>IF(AR73="","",AR80)</f>
        <v/>
      </c>
      <c r="AU67" s="17" t="str">
        <f>IF(AU73="","",AU80)</f>
        <v/>
      </c>
      <c r="AX67" s="17" t="str">
        <f>IF(AX73="","",AX80)</f>
        <v/>
      </c>
      <c r="BA67" s="17" t="str">
        <f>IF(BA73="","",BA80)</f>
        <v/>
      </c>
      <c r="BD67" s="17" t="str">
        <f>IF(BD73="","",BD80)</f>
        <v/>
      </c>
      <c r="BG67" s="17" t="str">
        <f>IF(BG73="","",BG80)</f>
        <v/>
      </c>
      <c r="BJ67" s="17" t="str">
        <f>IF(BJ73="","",BJ80)</f>
        <v/>
      </c>
      <c r="BM67" s="17" t="str">
        <f>IF(BM73="","",BM80)</f>
        <v/>
      </c>
      <c r="BP67" s="17" t="str">
        <f>IF(BP73="","",BP80)</f>
        <v/>
      </c>
      <c r="BS67" s="17" t="str">
        <f>IF(BS73="","",BS80)</f>
        <v/>
      </c>
      <c r="BV67" s="17" t="str">
        <f>IF(BV73="","",BV80)</f>
        <v/>
      </c>
      <c r="BY67" s="17" t="str">
        <f>IF(BY73="","",BY80)</f>
        <v/>
      </c>
      <c r="CB67" s="17" t="str">
        <f>IF(CB73="","",CB80)</f>
        <v/>
      </c>
    </row>
    <row r="68" spans="1:81">
      <c r="B68" s="17" t="s">
        <v>192</v>
      </c>
      <c r="C68" s="48">
        <f t="shared" si="35"/>
        <v>3.2916666666666665</v>
      </c>
      <c r="H68" s="48" t="str">
        <f>IF(H73="","",H86)</f>
        <v/>
      </c>
      <c r="K68" s="48" t="str">
        <f>IF(K73="","",K86)</f>
        <v/>
      </c>
      <c r="N68" s="48" t="str">
        <f>IF(N73="","",N86)</f>
        <v/>
      </c>
      <c r="Q68" s="48" t="str">
        <f>IF(Q73="","",Q86)</f>
        <v/>
      </c>
      <c r="T68" s="48" t="str">
        <f>IF(T73="","",T86)</f>
        <v/>
      </c>
      <c r="W68" s="48" t="str">
        <f>IF(W73="","",W86)</f>
        <v/>
      </c>
      <c r="Z68" s="48" t="str">
        <f>IF(Z73="","",Z86)</f>
        <v/>
      </c>
      <c r="AC68" s="48" t="str">
        <f>IF(AC73="","",AC86)</f>
        <v/>
      </c>
      <c r="AF68" s="48">
        <f>IF(AF73="","",AF86)</f>
        <v>3.2916666666666665</v>
      </c>
      <c r="AI68" s="48" t="str">
        <f>IF(AI73="","",AI86)</f>
        <v/>
      </c>
      <c r="AL68" s="48" t="str">
        <f>IF(AL73="","",AL86)</f>
        <v/>
      </c>
      <c r="AO68" s="48" t="str">
        <f>IF(AO73="","",AO86)</f>
        <v/>
      </c>
      <c r="AR68" s="48" t="str">
        <f>IF(AR73="","",AR86)</f>
        <v/>
      </c>
      <c r="AU68" s="48" t="str">
        <f>IF(AU73="","",AU86)</f>
        <v/>
      </c>
      <c r="AX68" s="48" t="str">
        <f>IF(AX73="","",AX86)</f>
        <v/>
      </c>
      <c r="BA68" s="48" t="str">
        <f>IF(BA73="","",BA86)</f>
        <v/>
      </c>
      <c r="BD68" s="48" t="str">
        <f>IF(BD73="","",BD86)</f>
        <v/>
      </c>
      <c r="BG68" s="48" t="str">
        <f>IF(BG73="","",BG86)</f>
        <v/>
      </c>
      <c r="BJ68" s="48" t="str">
        <f>IF(BJ73="","",BJ86)</f>
        <v/>
      </c>
      <c r="BM68" s="48" t="str">
        <f>IF(BM73="","",BM86)</f>
        <v/>
      </c>
      <c r="BP68" s="48" t="str">
        <f>IF(BP73="","",BP86)</f>
        <v/>
      </c>
      <c r="BS68" s="48" t="str">
        <f>IF(BS73="","",BS86)</f>
        <v/>
      </c>
      <c r="BV68" s="48" t="str">
        <f>IF(BV73="","",BV86)</f>
        <v/>
      </c>
      <c r="BY68" s="48" t="str">
        <f>IF(BY73="","",BY86)</f>
        <v/>
      </c>
      <c r="CB68" s="48" t="str">
        <f>IF(CB73="","",CB86)</f>
        <v/>
      </c>
    </row>
    <row r="69" spans="1:81">
      <c r="B69" s="17" t="s">
        <v>194</v>
      </c>
      <c r="C69" s="48">
        <f t="shared" si="35"/>
        <v>-14.8125</v>
      </c>
      <c r="H69" s="48" t="str">
        <f>IF(H73="","",IF(ABS(G79)&gt;=ABS(I79),G79,I79))</f>
        <v/>
      </c>
      <c r="K69" s="48" t="str">
        <f>IF(K73="","",IF(ABS(J79)&gt;=ABS(L79),J79,L79))</f>
        <v/>
      </c>
      <c r="N69" s="48" t="str">
        <f>IF(N73="","",IF(ABS(M79)&gt;=ABS(O79),M79,O79))</f>
        <v/>
      </c>
      <c r="Q69" s="48" t="str">
        <f>IF(Q73="","",IF(ABS(P79)&gt;=ABS(R79),P79,R79))</f>
        <v/>
      </c>
      <c r="T69" s="48" t="str">
        <f>IF(T73="","",IF(ABS(S79)&gt;=ABS(U79),S79,U79))</f>
        <v/>
      </c>
      <c r="W69" s="48" t="str">
        <f>IF(W73="","",IF(ABS(V79)&gt;=ABS(X79),V79,X79))</f>
        <v/>
      </c>
      <c r="Z69" s="48" t="str">
        <f>IF(Z73="","",IF(ABS(Y79)&gt;=ABS(AA79),Y79,AA79))</f>
        <v/>
      </c>
      <c r="AC69" s="48" t="str">
        <f>IF(AC73="","",IF(ABS(AB79)&gt;=ABS(AD79),AB79,AD79))</f>
        <v/>
      </c>
      <c r="AF69" s="48">
        <f>IF(AF73="","",IF(ABS(AE79)&gt;=ABS(AG79),AE79,AG79))</f>
        <v>-14.8125</v>
      </c>
      <c r="AI69" s="48" t="str">
        <f>IF(AI73="","",IF(ABS(AH79)&gt;=ABS(AJ79),AH79,AJ79))</f>
        <v/>
      </c>
      <c r="AL69" s="48" t="str">
        <f>IF(AL73="","",IF(ABS(AK79)&gt;=ABS(AM79),AK79,AM79))</f>
        <v/>
      </c>
      <c r="AO69" s="48" t="str">
        <f>IF(AO73="","",IF(ABS(AN79)&gt;=ABS(AP79),AN79,AP79))</f>
        <v/>
      </c>
      <c r="AR69" s="48" t="str">
        <f>IF(AR73="","",IF(ABS(AQ79)&gt;=ABS(AS79),AQ79,AS79))</f>
        <v/>
      </c>
      <c r="AU69" s="48" t="str">
        <f>IF(AU73="","",IF(ABS(AT79)&gt;=ABS(AV79),AT79,AV79))</f>
        <v/>
      </c>
      <c r="AX69" s="48" t="str">
        <f>IF(AX73="","",IF(ABS(AW79)&gt;=ABS(AY79),AW79,AY79))</f>
        <v/>
      </c>
      <c r="BA69" s="48" t="str">
        <f>IF(BA73="","",IF(ABS(AZ79)&gt;=ABS(BB79),AZ79,BB79))</f>
        <v/>
      </c>
      <c r="BD69" s="48" t="str">
        <f>IF(BD73="","",IF(ABS(BC79)&gt;=ABS(BE79),BC79,BE79))</f>
        <v/>
      </c>
      <c r="BG69" s="48" t="str">
        <f>IF(BG73="","",IF(ABS(BF79)&gt;=ABS(BH79),BF79,BH79))</f>
        <v/>
      </c>
      <c r="BJ69" s="48" t="str">
        <f>IF(BJ73="","",IF(ABS(BI79)&gt;=ABS(BK79),BI79,BK79))</f>
        <v/>
      </c>
      <c r="BM69" s="48" t="str">
        <f>IF(BM73="","",IF(ABS(BL79)&gt;=ABS(BN79),BL79,BN79))</f>
        <v/>
      </c>
      <c r="BP69" s="48" t="str">
        <f>IF(BP73="","",IF(ABS(BO79)&gt;=ABS(BQ79),BO79,BQ79))</f>
        <v/>
      </c>
      <c r="BS69" s="48" t="str">
        <f>IF(BS73="","",IF(ABS(BR79)&gt;=ABS(BT79),BR79,BT79))</f>
        <v/>
      </c>
      <c r="BV69" s="48" t="str">
        <f>IF(BV73="","",IF(ABS(BU79)&gt;=ABS(BW79),BU79,BW79))</f>
        <v/>
      </c>
      <c r="BY69" s="48" t="str">
        <f>IF(BY73="","",IF(ABS(BX79)&gt;=ABS(BZ79),BX79,BZ79))</f>
        <v/>
      </c>
      <c r="CB69" s="48" t="str">
        <f>IF(CB73="","",IF(ABS(CA79)&gt;=ABS(CC79),CA79,CC79))</f>
        <v/>
      </c>
    </row>
    <row r="70" spans="1:81">
      <c r="B70" s="17" t="s">
        <v>191</v>
      </c>
      <c r="C70" s="48">
        <f>G79</f>
        <v>15</v>
      </c>
      <c r="G70" s="48"/>
      <c r="H70" s="48"/>
      <c r="K70" s="48"/>
      <c r="N70" s="48"/>
      <c r="Q70" s="48"/>
      <c r="T70" s="48"/>
      <c r="W70" s="48"/>
      <c r="Z70" s="48"/>
      <c r="AC70" s="48"/>
      <c r="AF70" s="48"/>
      <c r="AI70" s="48"/>
      <c r="AL70" s="48"/>
      <c r="AO70" s="48"/>
      <c r="AR70" s="48"/>
      <c r="AU70" s="48"/>
      <c r="AX70" s="48"/>
      <c r="BA70" s="48"/>
      <c r="BD70" s="48"/>
      <c r="BG70" s="48"/>
      <c r="BJ70" s="48"/>
      <c r="BM70" s="48"/>
      <c r="BP70" s="48"/>
      <c r="BS70" s="48"/>
      <c r="BV70" s="48"/>
      <c r="BY70" s="48"/>
      <c r="CB70" s="48"/>
    </row>
    <row r="71" spans="1:81">
      <c r="B71" s="17" t="s">
        <v>195</v>
      </c>
      <c r="C71" s="48">
        <f>MIN(G79:CC79)</f>
        <v>-14.8125</v>
      </c>
      <c r="G71" s="48"/>
      <c r="H71" s="48"/>
      <c r="K71" s="48"/>
      <c r="N71" s="48"/>
      <c r="Q71" s="48"/>
      <c r="T71" s="48"/>
      <c r="W71" s="48"/>
      <c r="Z71" s="48"/>
      <c r="AC71" s="48"/>
      <c r="AF71" s="48"/>
      <c r="AI71" s="48"/>
      <c r="AL71" s="48"/>
      <c r="AO71" s="48"/>
      <c r="AR71" s="48"/>
      <c r="AU71" s="48"/>
      <c r="AX71" s="48"/>
      <c r="BA71" s="48"/>
      <c r="BD71" s="48"/>
      <c r="BG71" s="48"/>
      <c r="BJ71" s="48"/>
      <c r="BM71" s="48"/>
      <c r="BP71" s="48"/>
      <c r="BS71" s="48"/>
      <c r="BV71" s="48"/>
      <c r="BY71" s="48"/>
      <c r="CB71" s="48"/>
    </row>
    <row r="73" spans="1:81">
      <c r="B73" s="87" t="s">
        <v>148</v>
      </c>
      <c r="E73" s="88">
        <f>MIN(H73,K73,N73,Q73,T73,W73,Z73,AC73,AF73,AI73,AL73,AO73,AR73,AU73,AX73,BA73,BD73,BG73,BJ73,BM73,BP73,BS73,BV73,BY73,CB73)</f>
        <v>9</v>
      </c>
      <c r="G73" s="40"/>
      <c r="H73" s="89" t="str">
        <f>IF(OR(ABS(H87)=Bemessung!$C$24,ABS(H94)=Bemessung!$C$24,ABS(H101)=Bemessung!$C$24,ABS(H108)=Bemessung!$C$24,ABS(H115)=Bemessung!$C$24,ABS(H122)=Bemessung!$C$24,ABS(H129)=Bemessung!$C$24,ABS(H136)=Bemessung!$C$24,ABS(H143)=Bemessung!$C$24,ABS(H150)=Bemessung!$C$24,ABS(H157)=Bemessung!$C$24,ABS(H164)=Bemessung!$C$24,ABS(H171)=Bemessung!$C$24,ABS(H178)=Bemessung!$C$24,ABS(H185)=Bemessung!$C$24,ABS(H192)=Bemessung!$C$24,ABS(H199)=Bemessung!$C$24,ABS(H206)=Bemessung!$C$24,ABS(H213)=Bemessung!$C$24,ABS(H220)=Bemessung!$C$24,ABS(H227)=Bemessung!$C$24,ABS(H234)=Bemessung!$C$24,ABS(H241)=Bemessung!$C$24,ABS(H248)=Bemessung!$C$24,ABS(H255)=Bemessung!$C$24),H75,"")</f>
        <v/>
      </c>
      <c r="I73" s="40"/>
      <c r="J73" s="40"/>
      <c r="K73" s="89" t="str">
        <f>IF(OR(ABS(K87)=Bemessung!$C$24,ABS(K94)=Bemessung!$C$24,ABS(K101)=Bemessung!$C$24,ABS(K108)=Bemessung!$C$24,ABS(K115)=Bemessung!$C$24,ABS(K122)=Bemessung!$C$24,ABS(K129)=Bemessung!$C$24,ABS(K136)=Bemessung!$C$24,ABS(K143)=Bemessung!$C$24,ABS(K150)=Bemessung!$C$24,ABS(K157)=Bemessung!$C$24,ABS(K164)=Bemessung!$C$24,ABS(K171)=Bemessung!$C$24,ABS(K178)=Bemessung!$C$24,ABS(K185)=Bemessung!$C$24,ABS(K192)=Bemessung!$C$24,ABS(K199)=Bemessung!$C$24,ABS(K206)=Bemessung!$C$24,ABS(K213)=Bemessung!$C$24,ABS(K220)=Bemessung!$C$24,ABS(K227)=Bemessung!$C$24,ABS(K234)=Bemessung!$C$24,ABS(K241)=Bemessung!$C$24,ABS(K248)=Bemessung!$C$24,ABS(K255)=Bemessung!$C$24),K75,"")</f>
        <v/>
      </c>
      <c r="L73" s="40"/>
      <c r="M73" s="40"/>
      <c r="N73" s="89" t="str">
        <f>IF(OR(ABS(N87)=Bemessung!$C$24,ABS(N94)=Bemessung!$C$24,ABS(N101)=Bemessung!$C$24,ABS(N108)=Bemessung!$C$24,ABS(N115)=Bemessung!$C$24,ABS(N122)=Bemessung!$C$24,ABS(N129)=Bemessung!$C$24,ABS(N136)=Bemessung!$C$24,ABS(N143)=Bemessung!$C$24,ABS(N150)=Bemessung!$C$24,ABS(N157)=Bemessung!$C$24,ABS(N164)=Bemessung!$C$24,ABS(N171)=Bemessung!$C$24,ABS(N178)=Bemessung!$C$24,ABS(N185)=Bemessung!$C$24,ABS(N192)=Bemessung!$C$24,ABS(N199)=Bemessung!$C$24,ABS(N206)=Bemessung!$C$24,ABS(N213)=Bemessung!$C$24,ABS(N220)=Bemessung!$C$24,ABS(N227)=Bemessung!$C$24,ABS(N234)=Bemessung!$C$24,ABS(N241)=Bemessung!$C$24,ABS(N248)=Bemessung!$C$24,ABS(N255)=Bemessung!$C$24),N75,"")</f>
        <v/>
      </c>
      <c r="O73" s="40"/>
      <c r="P73" s="40"/>
      <c r="Q73" s="89" t="str">
        <f>IF(OR(ABS(Q87)=Bemessung!$C$24,ABS(Q94)=Bemessung!$C$24,ABS(Q101)=Bemessung!$C$24,ABS(Q108)=Bemessung!$C$24,ABS(Q115)=Bemessung!$C$24,ABS(Q122)=Bemessung!$C$24,ABS(Q129)=Bemessung!$C$24,ABS(Q136)=Bemessung!$C$24,ABS(Q143)=Bemessung!$C$24,ABS(Q150)=Bemessung!$C$24,ABS(Q157)=Bemessung!$C$24,ABS(Q164)=Bemessung!$C$24,ABS(Q171)=Bemessung!$C$24,ABS(Q178)=Bemessung!$C$24,ABS(Q185)=Bemessung!$C$24,ABS(Q192)=Bemessung!$C$24,ABS(Q199)=Bemessung!$C$24,ABS(Q206)=Bemessung!$C$24,ABS(Q213)=Bemessung!$C$24,ABS(Q220)=Bemessung!$C$24,ABS(Q227)=Bemessung!$C$24,ABS(Q234)=Bemessung!$C$24,ABS(Q241)=Bemessung!$C$24,ABS(Q248)=Bemessung!$C$24,ABS(Q255)=Bemessung!$C$24),Q75,"")</f>
        <v/>
      </c>
      <c r="R73" s="40"/>
      <c r="S73" s="40"/>
      <c r="T73" s="89" t="str">
        <f>IF(OR(ABS(T87)=Bemessung!$C$24,ABS(T94)=Bemessung!$C$24,ABS(T101)=Bemessung!$C$24,ABS(T108)=Bemessung!$C$24,ABS(T115)=Bemessung!$C$24,ABS(T122)=Bemessung!$C$24,ABS(T129)=Bemessung!$C$24,ABS(T136)=Bemessung!$C$24,ABS(T143)=Bemessung!$C$24,ABS(T150)=Bemessung!$C$24,ABS(T157)=Bemessung!$C$24,ABS(T164)=Bemessung!$C$24,ABS(T171)=Bemessung!$C$24,ABS(T178)=Bemessung!$C$24,ABS(T185)=Bemessung!$C$24,ABS(T192)=Bemessung!$C$24,ABS(T199)=Bemessung!$C$24,ABS(T206)=Bemessung!$C$24,ABS(T213)=Bemessung!$C$24,ABS(T220)=Bemessung!$C$24,ABS(T227)=Bemessung!$C$24,ABS(T234)=Bemessung!$C$24,ABS(T241)=Bemessung!$C$24,ABS(T248)=Bemessung!$C$24,ABS(T255)=Bemessung!$C$24),T75,"")</f>
        <v/>
      </c>
      <c r="U73" s="40"/>
      <c r="V73" s="40"/>
      <c r="W73" s="89" t="str">
        <f>IF(OR(ABS(W87)=Bemessung!$C$24,ABS(W94)=Bemessung!$C$24,ABS(W101)=Bemessung!$C$24,ABS(W108)=Bemessung!$C$24,ABS(W115)=Bemessung!$C$24,ABS(W122)=Bemessung!$C$24,ABS(W129)=Bemessung!$C$24,ABS(W136)=Bemessung!$C$24,ABS(W143)=Bemessung!$C$24,ABS(W150)=Bemessung!$C$24,ABS(W157)=Bemessung!$C$24,ABS(W164)=Bemessung!$C$24,ABS(W171)=Bemessung!$C$24,ABS(W178)=Bemessung!$C$24,ABS(W185)=Bemessung!$C$24,ABS(W192)=Bemessung!$C$24,ABS(W199)=Bemessung!$C$24,ABS(W206)=Bemessung!$C$24,ABS(W213)=Bemessung!$C$24,ABS(W220)=Bemessung!$C$24,ABS(W227)=Bemessung!$C$24,ABS(W234)=Bemessung!$C$24,ABS(W241)=Bemessung!$C$24,ABS(W248)=Bemessung!$C$24,ABS(W255)=Bemessung!$C$24),W75,"")</f>
        <v/>
      </c>
      <c r="X73" s="40"/>
      <c r="Y73" s="40"/>
      <c r="Z73" s="89" t="str">
        <f>IF(OR(ABS(Z87)=Bemessung!$C$24,ABS(Z94)=Bemessung!$C$24,ABS(Z101)=Bemessung!$C$24,ABS(Z108)=Bemessung!$C$24,ABS(Z115)=Bemessung!$C$24,ABS(Z122)=Bemessung!$C$24,ABS(Z129)=Bemessung!$C$24,ABS(Z136)=Bemessung!$C$24,ABS(Z143)=Bemessung!$C$24,ABS(Z150)=Bemessung!$C$24,ABS(Z157)=Bemessung!$C$24,ABS(Z164)=Bemessung!$C$24,ABS(Z171)=Bemessung!$C$24,ABS(Z178)=Bemessung!$C$24,ABS(Z185)=Bemessung!$C$24,ABS(Z192)=Bemessung!$C$24,ABS(Z199)=Bemessung!$C$24,ABS(Z206)=Bemessung!$C$24,ABS(Z213)=Bemessung!$C$24,ABS(Z220)=Bemessung!$C$24,ABS(Z227)=Bemessung!$C$24,ABS(Z234)=Bemessung!$C$24,ABS(Z241)=Bemessung!$C$24,ABS(Z248)=Bemessung!$C$24,ABS(Z255)=Bemessung!$C$24),Z75,"")</f>
        <v/>
      </c>
      <c r="AA73" s="40"/>
      <c r="AB73" s="40"/>
      <c r="AC73" s="89" t="str">
        <f>IF(OR(ABS(AC87)=Bemessung!$C$24,ABS(AC94)=Bemessung!$C$24,ABS(AC101)=Bemessung!$C$24,ABS(AC108)=Bemessung!$C$24,ABS(AC115)=Bemessung!$C$24,ABS(AC122)=Bemessung!$C$24,ABS(AC129)=Bemessung!$C$24,ABS(AC136)=Bemessung!$C$24,ABS(AC143)=Bemessung!$C$24,ABS(AC150)=Bemessung!$C$24,ABS(AC157)=Bemessung!$C$24,ABS(AC164)=Bemessung!$C$24,ABS(AC171)=Bemessung!$C$24,ABS(AC178)=Bemessung!$C$24,ABS(AC185)=Bemessung!$C$24,ABS(AC192)=Bemessung!$C$24,ABS(AC199)=Bemessung!$C$24,ABS(AC206)=Bemessung!$C$24,ABS(AC213)=Bemessung!$C$24,ABS(AC220)=Bemessung!$C$24,ABS(AC227)=Bemessung!$C$24,ABS(AC234)=Bemessung!$C$24,ABS(AC241)=Bemessung!$C$24,ABS(AC248)=Bemessung!$C$24,ABS(AC255)=Bemessung!$C$24),AC75,"")</f>
        <v/>
      </c>
      <c r="AD73" s="40"/>
      <c r="AE73" s="40"/>
      <c r="AF73" s="89">
        <f>IF(OR(ABS(AF87)=Bemessung!$C$24,ABS(AF94)=Bemessung!$C$24,ABS(AF101)=Bemessung!$C$24,ABS(AF108)=Bemessung!$C$24,ABS(AF115)=Bemessung!$C$24,ABS(AF122)=Bemessung!$C$24,ABS(AF129)=Bemessung!$C$24,ABS(AF136)=Bemessung!$C$24,ABS(AF143)=Bemessung!$C$24,ABS(AF150)=Bemessung!$C$24,ABS(AF157)=Bemessung!$C$24,ABS(AF164)=Bemessung!$C$24,ABS(AF171)=Bemessung!$C$24,ABS(AF178)=Bemessung!$C$24,ABS(AF185)=Bemessung!$C$24,ABS(AF192)=Bemessung!$C$24,ABS(AF199)=Bemessung!$C$24,ABS(AF206)=Bemessung!$C$24,ABS(AF213)=Bemessung!$C$24,ABS(AF220)=Bemessung!$C$24,ABS(AF227)=Bemessung!$C$24,ABS(AF234)=Bemessung!$C$24,ABS(AF241)=Bemessung!$C$24,ABS(AF248)=Bemessung!$C$24,ABS(AF255)=Bemessung!$C$24),AF75,"")</f>
        <v>9</v>
      </c>
      <c r="AG73" s="40"/>
      <c r="AH73" s="40"/>
      <c r="AI73" s="89" t="str">
        <f>IF(OR(ABS(AI87)=Bemessung!$C$24,ABS(AI94)=Bemessung!$C$24,ABS(AI101)=Bemessung!$C$24,ABS(AI108)=Bemessung!$C$24,ABS(AI115)=Bemessung!$C$24,ABS(AI122)=Bemessung!$C$24,ABS(AI129)=Bemessung!$C$24,ABS(AI136)=Bemessung!$C$24,ABS(AI143)=Bemessung!$C$24,ABS(AI150)=Bemessung!$C$24,ABS(AI157)=Bemessung!$C$24,ABS(AI164)=Bemessung!$C$24,ABS(AI171)=Bemessung!$C$24,ABS(AI178)=Bemessung!$C$24,ABS(AI185)=Bemessung!$C$24,ABS(AI192)=Bemessung!$C$24,ABS(AI199)=Bemessung!$C$24,ABS(AI206)=Bemessung!$C$24,ABS(AI213)=Bemessung!$C$24,ABS(AI220)=Bemessung!$C$24,ABS(AI227)=Bemessung!$C$24,ABS(AI234)=Bemessung!$C$24,ABS(AI241)=Bemessung!$C$24,ABS(AI248)=Bemessung!$C$24,ABS(AI255)=Bemessung!$C$24),AI75,"")</f>
        <v/>
      </c>
      <c r="AJ73" s="40"/>
      <c r="AK73" s="40"/>
      <c r="AL73" s="89" t="str">
        <f>IF(OR(ABS(AL87)=Bemessung!$C$24,ABS(AL94)=Bemessung!$C$24,ABS(AL101)=Bemessung!$C$24,ABS(AL108)=Bemessung!$C$24,ABS(AL115)=Bemessung!$C$24,ABS(AL122)=Bemessung!$C$24,ABS(AL129)=Bemessung!$C$24,ABS(AL136)=Bemessung!$C$24,ABS(AL143)=Bemessung!$C$24,ABS(AL150)=Bemessung!$C$24,ABS(AL157)=Bemessung!$C$24,ABS(AL164)=Bemessung!$C$24,ABS(AL171)=Bemessung!$C$24,ABS(AL178)=Bemessung!$C$24,ABS(AL185)=Bemessung!$C$24,ABS(AL192)=Bemessung!$C$24,ABS(AL199)=Bemessung!$C$24,ABS(AL206)=Bemessung!$C$24,ABS(AL213)=Bemessung!$C$24,ABS(AL220)=Bemessung!$C$24,ABS(AL227)=Bemessung!$C$24,ABS(AL234)=Bemessung!$C$24,ABS(AL241)=Bemessung!$C$24,ABS(AL248)=Bemessung!$C$24,ABS(AL255)=Bemessung!$C$24),AL75,"")</f>
        <v/>
      </c>
      <c r="AM73" s="40"/>
      <c r="AN73" s="40"/>
      <c r="AO73" s="89" t="str">
        <f>IF(OR(ABS(AO87)=Bemessung!$C$24,ABS(AO94)=Bemessung!$C$24,ABS(AO101)=Bemessung!$C$24,ABS(AO108)=Bemessung!$C$24,ABS(AO115)=Bemessung!$C$24,ABS(AO122)=Bemessung!$C$24,ABS(AO129)=Bemessung!$C$24,ABS(AO136)=Bemessung!$C$24,ABS(AO143)=Bemessung!$C$24,ABS(AO150)=Bemessung!$C$24,ABS(AO157)=Bemessung!$C$24,ABS(AO164)=Bemessung!$C$24,ABS(AO171)=Bemessung!$C$24,ABS(AO178)=Bemessung!$C$24,ABS(AO185)=Bemessung!$C$24,ABS(AO192)=Bemessung!$C$24,ABS(AO199)=Bemessung!$C$24,ABS(AO206)=Bemessung!$C$24,ABS(AO213)=Bemessung!$C$24,ABS(AO220)=Bemessung!$C$24,ABS(AO227)=Bemessung!$C$24,ABS(AO234)=Bemessung!$C$24,ABS(AO241)=Bemessung!$C$24,ABS(AO248)=Bemessung!$C$24,ABS(AO255)=Bemessung!$C$24),AO75,"")</f>
        <v/>
      </c>
      <c r="AP73" s="40"/>
      <c r="AQ73" s="40"/>
      <c r="AR73" s="89" t="str">
        <f>IF(OR(ABS(AR87)=Bemessung!$C$24,ABS(AR94)=Bemessung!$C$24,ABS(AR101)=Bemessung!$C$24,ABS(AR108)=Bemessung!$C$24,ABS(AR115)=Bemessung!$C$24,ABS(AR122)=Bemessung!$C$24,ABS(AR129)=Bemessung!$C$24,ABS(AR136)=Bemessung!$C$24,ABS(AR143)=Bemessung!$C$24,ABS(AR150)=Bemessung!$C$24,ABS(AR157)=Bemessung!$C$24,ABS(AR164)=Bemessung!$C$24,ABS(AR171)=Bemessung!$C$24,ABS(AR178)=Bemessung!$C$24,ABS(AR185)=Bemessung!$C$24,ABS(AR192)=Bemessung!$C$24,ABS(AR199)=Bemessung!$C$24,ABS(AR206)=Bemessung!$C$24,ABS(AR213)=Bemessung!$C$24,ABS(AR220)=Bemessung!$C$24,ABS(AR227)=Bemessung!$C$24,ABS(AR234)=Bemessung!$C$24,ABS(AR241)=Bemessung!$C$24,ABS(AR248)=Bemessung!$C$24,ABS(AR255)=Bemessung!$C$24),AR75,"")</f>
        <v/>
      </c>
      <c r="AS73" s="40"/>
      <c r="AT73" s="40"/>
      <c r="AU73" s="89" t="str">
        <f>IF(OR(ABS(AU87)=Bemessung!$C$24,ABS(AU94)=Bemessung!$C$24,ABS(AU101)=Bemessung!$C$24,ABS(AU108)=Bemessung!$C$24,ABS(AU115)=Bemessung!$C$24,ABS(AU122)=Bemessung!$C$24,ABS(AU129)=Bemessung!$C$24,ABS(AU136)=Bemessung!$C$24,ABS(AU143)=Bemessung!$C$24,ABS(AU150)=Bemessung!$C$24,ABS(AU157)=Bemessung!$C$24,ABS(AU164)=Bemessung!$C$24,ABS(AU171)=Bemessung!$C$24,ABS(AU178)=Bemessung!$C$24,ABS(AU185)=Bemessung!$C$24,ABS(AU192)=Bemessung!$C$24,ABS(AU199)=Bemessung!$C$24,ABS(AU206)=Bemessung!$C$24,ABS(AU213)=Bemessung!$C$24,ABS(AU220)=Bemessung!$C$24,ABS(AU227)=Bemessung!$C$24,ABS(AU234)=Bemessung!$C$24,ABS(AU241)=Bemessung!$C$24,ABS(AU248)=Bemessung!$C$24,ABS(AU255)=Bemessung!$C$24),AU75,"")</f>
        <v/>
      </c>
      <c r="AV73" s="40"/>
      <c r="AW73" s="40"/>
      <c r="AX73" s="89" t="str">
        <f>IF(OR(ABS(AX87)=Bemessung!$C$24,ABS(AX94)=Bemessung!$C$24,ABS(AX101)=Bemessung!$C$24,ABS(AX108)=Bemessung!$C$24,ABS(AX115)=Bemessung!$C$24,ABS(AX122)=Bemessung!$C$24,ABS(AX129)=Bemessung!$C$24,ABS(AX136)=Bemessung!$C$24,ABS(AX143)=Bemessung!$C$24,ABS(AX150)=Bemessung!$C$24,ABS(AX157)=Bemessung!$C$24,ABS(AX164)=Bemessung!$C$24,ABS(AX171)=Bemessung!$C$24,ABS(AX178)=Bemessung!$C$24,ABS(AX185)=Bemessung!$C$24,ABS(AX192)=Bemessung!$C$24,ABS(AX199)=Bemessung!$C$24,ABS(AX206)=Bemessung!$C$24,ABS(AX213)=Bemessung!$C$24,ABS(AX220)=Bemessung!$C$24,ABS(AX227)=Bemessung!$C$24,ABS(AX234)=Bemessung!$C$24,ABS(AX241)=Bemessung!$C$24,ABS(AX248)=Bemessung!$C$24,ABS(AX255)=Bemessung!$C$24),AX75,"")</f>
        <v/>
      </c>
      <c r="AY73" s="40"/>
      <c r="AZ73" s="40"/>
      <c r="BA73" s="89" t="str">
        <f>IF(OR(ABS(BA87)=Bemessung!$C$24,ABS(BA94)=Bemessung!$C$24,ABS(BA101)=Bemessung!$C$24,ABS(BA108)=Bemessung!$C$24,ABS(BA115)=Bemessung!$C$24,ABS(BA122)=Bemessung!$C$24,ABS(BA129)=Bemessung!$C$24,ABS(BA136)=Bemessung!$C$24,ABS(BA143)=Bemessung!$C$24,ABS(BA150)=Bemessung!$C$24,ABS(BA157)=Bemessung!$C$24,ABS(BA164)=Bemessung!$C$24,ABS(BA171)=Bemessung!$C$24,ABS(BA178)=Bemessung!$C$24,ABS(BA185)=Bemessung!$C$24,ABS(BA192)=Bemessung!$C$24,ABS(BA199)=Bemessung!$C$24,ABS(BA206)=Bemessung!$C$24,ABS(BA213)=Bemessung!$C$24,ABS(BA220)=Bemessung!$C$24,ABS(BA227)=Bemessung!$C$24,ABS(BA234)=Bemessung!$C$24,ABS(BA241)=Bemessung!$C$24,ABS(BA248)=Bemessung!$C$24,ABS(BA255)=Bemessung!$C$24),BA75,"")</f>
        <v/>
      </c>
      <c r="BB73" s="40"/>
      <c r="BC73" s="40"/>
      <c r="BD73" s="89" t="str">
        <f>IF(OR(ABS(BD87)=Bemessung!$C$24,ABS(BD94)=Bemessung!$C$24,ABS(BD101)=Bemessung!$C$24,ABS(BD108)=Bemessung!$C$24,ABS(BD115)=Bemessung!$C$24,ABS(BD122)=Bemessung!$C$24,ABS(BD129)=Bemessung!$C$24,ABS(BD136)=Bemessung!$C$24,ABS(BD143)=Bemessung!$C$24,ABS(BD150)=Bemessung!$C$24,ABS(BD157)=Bemessung!$C$24,ABS(BD164)=Bemessung!$C$24,ABS(BD171)=Bemessung!$C$24,ABS(BD178)=Bemessung!$C$24,ABS(BD185)=Bemessung!$C$24,ABS(BD192)=Bemessung!$C$24,ABS(BD199)=Bemessung!$C$24,ABS(BD206)=Bemessung!$C$24,ABS(BD213)=Bemessung!$C$24,ABS(BD220)=Bemessung!$C$24,ABS(BD227)=Bemessung!$C$24,ABS(BD234)=Bemessung!$C$24,ABS(BD241)=Bemessung!$C$24,ABS(BD248)=Bemessung!$C$24,ABS(BD255)=Bemessung!$C$24),BD75,"")</f>
        <v/>
      </c>
      <c r="BE73" s="40"/>
      <c r="BF73" s="40"/>
      <c r="BG73" s="89" t="str">
        <f>IF(OR(ABS(BG87)=Bemessung!$C$24,ABS(BG94)=Bemessung!$C$24,ABS(BG101)=Bemessung!$C$24,ABS(BG108)=Bemessung!$C$24,ABS(BG115)=Bemessung!$C$24,ABS(BG122)=Bemessung!$C$24,ABS(BG129)=Bemessung!$C$24,ABS(BG136)=Bemessung!$C$24,ABS(BG143)=Bemessung!$C$24,ABS(BG150)=Bemessung!$C$24,ABS(BG157)=Bemessung!$C$24,ABS(BG164)=Bemessung!$C$24,ABS(BG171)=Bemessung!$C$24,ABS(BG178)=Bemessung!$C$24,ABS(BG185)=Bemessung!$C$24,ABS(BG192)=Bemessung!$C$24,ABS(BG199)=Bemessung!$C$24,ABS(BG206)=Bemessung!$C$24,ABS(BG213)=Bemessung!$C$24,ABS(BG220)=Bemessung!$C$24,ABS(BG227)=Bemessung!$C$24,ABS(BG234)=Bemessung!$C$24,ABS(BG241)=Bemessung!$C$24,ABS(BG248)=Bemessung!$C$24,ABS(BG255)=Bemessung!$C$24),BG75,"")</f>
        <v/>
      </c>
      <c r="BH73" s="40"/>
      <c r="BI73" s="40"/>
      <c r="BJ73" s="89" t="str">
        <f>IF(OR(ABS(BJ87)=Bemessung!$C$24,ABS(BJ94)=Bemessung!$C$24,ABS(BJ101)=Bemessung!$C$24,ABS(BJ108)=Bemessung!$C$24,ABS(BJ115)=Bemessung!$C$24,ABS(BJ122)=Bemessung!$C$24,ABS(BJ129)=Bemessung!$C$24,ABS(BJ136)=Bemessung!$C$24,ABS(BJ143)=Bemessung!$C$24,ABS(BJ150)=Bemessung!$C$24,ABS(BJ157)=Bemessung!$C$24,ABS(BJ164)=Bemessung!$C$24,ABS(BJ171)=Bemessung!$C$24,ABS(BJ178)=Bemessung!$C$24,ABS(BJ185)=Bemessung!$C$24,ABS(BJ192)=Bemessung!$C$24,ABS(BJ199)=Bemessung!$C$24,ABS(BJ206)=Bemessung!$C$24,ABS(BJ213)=Bemessung!$C$24,ABS(BJ220)=Bemessung!$C$24,ABS(BJ227)=Bemessung!$C$24,ABS(BJ234)=Bemessung!$C$24,ABS(BJ241)=Bemessung!$C$24,ABS(BJ248)=Bemessung!$C$24,ABS(BJ255)=Bemessung!$C$24),BJ75,"")</f>
        <v/>
      </c>
      <c r="BK73" s="40"/>
      <c r="BL73" s="40"/>
      <c r="BM73" s="89" t="str">
        <f>IF(OR(ABS(BM87)=Bemessung!$C$24,ABS(BM94)=Bemessung!$C$24,ABS(BM101)=Bemessung!$C$24,ABS(BM108)=Bemessung!$C$24,ABS(BM115)=Bemessung!$C$24,ABS(BM122)=Bemessung!$C$24,ABS(BM129)=Bemessung!$C$24,ABS(BM136)=Bemessung!$C$24,ABS(BM143)=Bemessung!$C$24,ABS(BM150)=Bemessung!$C$24,ABS(BM157)=Bemessung!$C$24,ABS(BM164)=Bemessung!$C$24,ABS(BM171)=Bemessung!$C$24,ABS(BM178)=Bemessung!$C$24,ABS(BM185)=Bemessung!$C$24,ABS(BM192)=Bemessung!$C$24,ABS(BM199)=Bemessung!$C$24,ABS(BM206)=Bemessung!$C$24,ABS(BM213)=Bemessung!$C$24,ABS(BM220)=Bemessung!$C$24,ABS(BM227)=Bemessung!$C$24,ABS(BM234)=Bemessung!$C$24,ABS(BM241)=Bemessung!$C$24,ABS(BM248)=Bemessung!$C$24,ABS(BM255)=Bemessung!$C$24),BM75,"")</f>
        <v/>
      </c>
      <c r="BN73" s="40"/>
      <c r="BO73" s="40"/>
      <c r="BP73" s="89" t="str">
        <f>IF(OR(ABS(BP87)=Bemessung!$C$24,ABS(BP94)=Bemessung!$C$24,ABS(BP101)=Bemessung!$C$24,ABS(BP108)=Bemessung!$C$24,ABS(BP115)=Bemessung!$C$24,ABS(BP122)=Bemessung!$C$24,ABS(BP129)=Bemessung!$C$24,ABS(BP136)=Bemessung!$C$24,ABS(BP143)=Bemessung!$C$24,ABS(BP150)=Bemessung!$C$24,ABS(BP157)=Bemessung!$C$24,ABS(BP164)=Bemessung!$C$24,ABS(BP171)=Bemessung!$C$24,ABS(BP178)=Bemessung!$C$24,ABS(BP185)=Bemessung!$C$24,ABS(BP192)=Bemessung!$C$24,ABS(BP199)=Bemessung!$C$24,ABS(BP206)=Bemessung!$C$24,ABS(BP213)=Bemessung!$C$24,ABS(BP220)=Bemessung!$C$24,ABS(BP227)=Bemessung!$C$24,ABS(BP234)=Bemessung!$C$24,ABS(BP241)=Bemessung!$C$24,ABS(BP248)=Bemessung!$C$24,ABS(BP255)=Bemessung!$C$24),BP75,"")</f>
        <v/>
      </c>
      <c r="BQ73" s="40"/>
      <c r="BR73" s="40"/>
      <c r="BS73" s="89" t="str">
        <f>IF(OR(ABS(BS87)=Bemessung!$C$24,ABS(BS94)=Bemessung!$C$24,ABS(BS101)=Bemessung!$C$24,ABS(BS108)=Bemessung!$C$24,ABS(BS115)=Bemessung!$C$24,ABS(BS122)=Bemessung!$C$24,ABS(BS129)=Bemessung!$C$24,ABS(BS136)=Bemessung!$C$24,ABS(BS143)=Bemessung!$C$24,ABS(BS150)=Bemessung!$C$24,ABS(BS157)=Bemessung!$C$24,ABS(BS164)=Bemessung!$C$24,ABS(BS171)=Bemessung!$C$24,ABS(BS178)=Bemessung!$C$24,ABS(BS185)=Bemessung!$C$24,ABS(BS192)=Bemessung!$C$24,ABS(BS199)=Bemessung!$C$24,ABS(BS206)=Bemessung!$C$24,ABS(BS213)=Bemessung!$C$24,ABS(BS220)=Bemessung!$C$24,ABS(BS227)=Bemessung!$C$24,ABS(BS234)=Bemessung!$C$24,ABS(BS241)=Bemessung!$C$24,ABS(BS248)=Bemessung!$C$24,ABS(BS255)=Bemessung!$C$24),BS75,"")</f>
        <v/>
      </c>
      <c r="BT73" s="40"/>
      <c r="BU73" s="40"/>
      <c r="BV73" s="89" t="str">
        <f>IF(OR(ABS(BV87)=Bemessung!$C$24,ABS(BV94)=Bemessung!$C$24,ABS(BV101)=Bemessung!$C$24,ABS(BV108)=Bemessung!$C$24,ABS(BV115)=Bemessung!$C$24,ABS(BV122)=Bemessung!$C$24,ABS(BV129)=Bemessung!$C$24,ABS(BV136)=Bemessung!$C$24,ABS(BV143)=Bemessung!$C$24,ABS(BV150)=Bemessung!$C$24,ABS(BV157)=Bemessung!$C$24,ABS(BV164)=Bemessung!$C$24,ABS(BV171)=Bemessung!$C$24,ABS(BV178)=Bemessung!$C$24,ABS(BV185)=Bemessung!$C$24,ABS(BV192)=Bemessung!$C$24,ABS(BV199)=Bemessung!$C$24,ABS(BV206)=Bemessung!$C$24,ABS(BV213)=Bemessung!$C$24,ABS(BV220)=Bemessung!$C$24,ABS(BV227)=Bemessung!$C$24,ABS(BV234)=Bemessung!$C$24,ABS(BV241)=Bemessung!$C$24,ABS(BV248)=Bemessung!$C$24,ABS(BV255)=Bemessung!$C$24),BV75,"")</f>
        <v/>
      </c>
      <c r="BW73" s="40"/>
      <c r="BX73" s="40"/>
      <c r="BY73" s="89" t="str">
        <f>IF(OR(ABS(BY87)=Bemessung!$C$24,ABS(BY94)=Bemessung!$C$24,ABS(BY101)=Bemessung!$C$24,ABS(BY108)=Bemessung!$C$24,ABS(BY115)=Bemessung!$C$24,ABS(BY122)=Bemessung!$C$24,ABS(BY129)=Bemessung!$C$24,ABS(BY136)=Bemessung!$C$24,ABS(BY143)=Bemessung!$C$24,ABS(BY150)=Bemessung!$C$24,ABS(BY157)=Bemessung!$C$24,ABS(BY164)=Bemessung!$C$24,ABS(BY171)=Bemessung!$C$24,ABS(BY178)=Bemessung!$C$24,ABS(BY185)=Bemessung!$C$24,ABS(BY192)=Bemessung!$C$24,ABS(BY199)=Bemessung!$C$24,ABS(BY206)=Bemessung!$C$24,ABS(BY213)=Bemessung!$C$24,ABS(BY220)=Bemessung!$C$24,ABS(BY227)=Bemessung!$C$24,ABS(BY234)=Bemessung!$C$24,ABS(BY241)=Bemessung!$C$24,ABS(BY248)=Bemessung!$C$24,ABS(BY255)=Bemessung!$C$24),BY75,"")</f>
        <v/>
      </c>
      <c r="BZ73" s="40"/>
      <c r="CA73" s="40"/>
      <c r="CB73" s="89" t="str">
        <f>IF(OR(ABS(CB87)=Bemessung!$C$24,ABS(CB94)=Bemessung!$C$24,ABS(CB101)=Bemessung!$C$24,ABS(CB108)=Bemessung!$C$24,ABS(CB115)=Bemessung!$C$24,ABS(CB122)=Bemessung!$C$24,ABS(CB129)=Bemessung!$C$24,ABS(CB136)=Bemessung!$C$24,ABS(CB143)=Bemessung!$C$24,ABS(CB150)=Bemessung!$C$24,ABS(CB157)=Bemessung!$C$24,ABS(CB164)=Bemessung!$C$24,ABS(CB171)=Bemessung!$C$24,ABS(CB178)=Bemessung!$C$24,ABS(CB185)=Bemessung!$C$24,ABS(CB192)=Bemessung!$C$24,ABS(CB199)=Bemessung!$C$24,ABS(CB206)=Bemessung!$C$24,ABS(CB213)=Bemessung!$C$24,ABS(CB220)=Bemessung!$C$24,ABS(CB227)=Bemessung!$C$24,ABS(CB234)=Bemessung!$C$24,ABS(CB241)=Bemessung!$C$24,ABS(CB248)=Bemessung!$C$24,ABS(CB255)=Bemessung!$C$24),CB75,"")</f>
        <v/>
      </c>
      <c r="CC73" s="40"/>
    </row>
    <row r="74" spans="1:81">
      <c r="N74" s="5"/>
      <c r="O74" s="5"/>
      <c r="P74" s="17"/>
      <c r="R74" s="5"/>
      <c r="AP74" s="17"/>
      <c r="AQ74" s="17"/>
      <c r="AT74" s="5"/>
      <c r="AU74" s="5"/>
      <c r="AW74" s="17"/>
      <c r="AX74" s="17"/>
    </row>
    <row r="75" spans="1:81">
      <c r="A75" s="88">
        <f>MIN(A83,A90,A97,A104,A111,A118,A125,A132,A139,A146,A153,A160,A167,A174,A181,A188,A195,A202,A209,A216,A223,A230,A237,A244,A251)</f>
        <v>1</v>
      </c>
      <c r="B75" s="17" t="s">
        <v>111</v>
      </c>
      <c r="C75" s="92">
        <f>MAX(C85,C92,C99,C106,C113,C120,C127,C134,C141,C148,C155,C162,C169,C176,C183,C190,C197,C204,C211,C218,C225,C232,C239,C246,C253)</f>
        <v>6.8518518518518521</v>
      </c>
      <c r="E75" s="17"/>
      <c r="F75" s="17" t="s">
        <v>85</v>
      </c>
      <c r="G75" s="17"/>
      <c r="H75" s="17">
        <v>1</v>
      </c>
      <c r="I75" s="17"/>
      <c r="J75" s="17"/>
      <c r="K75" s="17">
        <v>2</v>
      </c>
      <c r="L75" s="17"/>
      <c r="M75" s="17"/>
      <c r="N75" s="17">
        <v>3</v>
      </c>
      <c r="P75" s="17"/>
      <c r="Q75" s="17">
        <v>4</v>
      </c>
      <c r="T75" s="17">
        <v>5</v>
      </c>
      <c r="W75" s="17">
        <v>6</v>
      </c>
      <c r="Z75" s="17">
        <v>7</v>
      </c>
      <c r="AC75" s="17">
        <v>8</v>
      </c>
      <c r="AF75" s="17">
        <v>9</v>
      </c>
      <c r="AI75" s="17">
        <v>10</v>
      </c>
      <c r="AL75" s="17">
        <v>11</v>
      </c>
      <c r="AO75" s="17">
        <v>12</v>
      </c>
      <c r="AP75" s="17"/>
      <c r="AQ75" s="17"/>
      <c r="AR75" s="17">
        <v>13</v>
      </c>
      <c r="AS75" s="17"/>
      <c r="AU75" s="17">
        <v>14</v>
      </c>
      <c r="AW75" s="17"/>
      <c r="AX75" s="17">
        <v>15</v>
      </c>
      <c r="AY75" s="17"/>
      <c r="AZ75" s="17"/>
      <c r="BA75" s="17">
        <v>16</v>
      </c>
      <c r="BB75" s="17"/>
      <c r="BC75" s="17"/>
      <c r="BD75" s="17">
        <v>17</v>
      </c>
      <c r="BE75" s="17"/>
      <c r="BF75" s="17"/>
      <c r="BG75" s="17">
        <v>18</v>
      </c>
      <c r="BH75" s="17"/>
      <c r="BI75" s="17"/>
      <c r="BJ75" s="17">
        <v>19</v>
      </c>
      <c r="BK75" s="17"/>
      <c r="BL75" s="17"/>
      <c r="BM75" s="17">
        <v>20</v>
      </c>
      <c r="BN75" s="17"/>
      <c r="BO75" s="17"/>
      <c r="BP75" s="17">
        <v>21</v>
      </c>
      <c r="BQ75" s="17"/>
      <c r="BR75" s="17"/>
      <c r="BS75" s="17">
        <v>22</v>
      </c>
      <c r="BT75" s="17"/>
      <c r="BU75" s="17"/>
      <c r="BV75" s="17">
        <v>23</v>
      </c>
      <c r="BW75" s="17"/>
      <c r="BX75" s="17"/>
      <c r="BY75" s="17">
        <v>24</v>
      </c>
      <c r="BZ75" s="17"/>
      <c r="CA75" s="17"/>
      <c r="CB75" s="17">
        <v>25</v>
      </c>
      <c r="CC75" s="17"/>
    </row>
    <row r="76" spans="1:81">
      <c r="B76" s="17" t="s">
        <v>149</v>
      </c>
      <c r="C76" s="93">
        <f>C68</f>
        <v>3.2916666666666665</v>
      </c>
      <c r="E76" s="17"/>
      <c r="F76" s="17" t="s">
        <v>22</v>
      </c>
      <c r="G76" s="17"/>
      <c r="H76" s="48">
        <f>C26</f>
        <v>0.5</v>
      </c>
      <c r="I76" s="17"/>
      <c r="J76" s="17"/>
      <c r="K76" s="48">
        <f>D26</f>
        <v>1.25</v>
      </c>
      <c r="L76" s="17"/>
      <c r="M76" s="17"/>
      <c r="N76" s="48">
        <f>E26</f>
        <v>1.25</v>
      </c>
      <c r="P76" s="17"/>
      <c r="Q76" s="48">
        <f>F26</f>
        <v>1.25</v>
      </c>
      <c r="T76" s="48">
        <f>G26</f>
        <v>1.25</v>
      </c>
      <c r="W76" s="48">
        <f>H26</f>
        <v>1.25</v>
      </c>
      <c r="Z76" s="48">
        <f>I26</f>
        <v>1.25</v>
      </c>
      <c r="AC76" s="48">
        <f>J26</f>
        <v>1.25</v>
      </c>
      <c r="AF76" s="48">
        <f>K26</f>
        <v>1.25</v>
      </c>
      <c r="AI76" s="48">
        <f>L26</f>
        <v>0</v>
      </c>
      <c r="AL76" s="48">
        <f>M26</f>
        <v>0</v>
      </c>
      <c r="AO76" s="48">
        <f>N26</f>
        <v>0</v>
      </c>
      <c r="AP76" s="17"/>
      <c r="AQ76" s="17"/>
      <c r="AR76" s="48">
        <f>O26</f>
        <v>0</v>
      </c>
      <c r="AS76" s="17"/>
      <c r="AU76" s="48">
        <f>P26</f>
        <v>0</v>
      </c>
      <c r="AW76" s="17"/>
      <c r="AX76" s="48">
        <f>Q26</f>
        <v>0</v>
      </c>
      <c r="AY76" s="17"/>
      <c r="AZ76" s="17"/>
      <c r="BA76" s="48">
        <f>R26</f>
        <v>0</v>
      </c>
      <c r="BB76" s="17"/>
      <c r="BC76" s="17"/>
      <c r="BD76" s="48">
        <f>S26</f>
        <v>0</v>
      </c>
      <c r="BE76" s="17"/>
      <c r="BF76" s="17"/>
      <c r="BG76" s="48">
        <f>T26</f>
        <v>0</v>
      </c>
      <c r="BH76" s="17"/>
      <c r="BI76" s="17"/>
      <c r="BJ76" s="48">
        <f>U26</f>
        <v>0</v>
      </c>
      <c r="BK76" s="17"/>
      <c r="BL76" s="17"/>
      <c r="BM76" s="48">
        <f>V26</f>
        <v>0</v>
      </c>
      <c r="BN76" s="17"/>
      <c r="BO76" s="17"/>
      <c r="BP76" s="48">
        <f>W26</f>
        <v>0</v>
      </c>
      <c r="BQ76" s="17"/>
      <c r="BR76" s="17"/>
      <c r="BS76" s="48">
        <f>X26</f>
        <v>0</v>
      </c>
      <c r="BT76" s="17"/>
      <c r="BU76" s="17"/>
      <c r="BV76" s="48">
        <f>Y26</f>
        <v>0</v>
      </c>
      <c r="BW76" s="17"/>
      <c r="BX76" s="17"/>
      <c r="BY76" s="48">
        <f>Z26</f>
        <v>0</v>
      </c>
      <c r="BZ76" s="17"/>
      <c r="CA76" s="17"/>
      <c r="CB76" s="48">
        <f>AA26</f>
        <v>0</v>
      </c>
      <c r="CC76" s="17"/>
    </row>
    <row r="77" spans="1:81">
      <c r="B77" s="17" t="s">
        <v>112</v>
      </c>
      <c r="C77" s="94">
        <f t="shared" ref="C77" si="36">MAX(C87,C94,C101,C108,C115,C122,C129,C136,C143,C150,C157,C164,C171,C178,C185,C192,C199,C206,C213,C220,C227,C234,C241,C248,C255)</f>
        <v>7.6015092740961707</v>
      </c>
      <c r="E77" s="17"/>
      <c r="F77" s="17" t="s">
        <v>107</v>
      </c>
      <c r="G77" s="17">
        <v>0</v>
      </c>
      <c r="H77" s="17">
        <f>G77+H76/2</f>
        <v>0.25</v>
      </c>
      <c r="I77" s="48">
        <f>G77+H76</f>
        <v>0.5</v>
      </c>
      <c r="J77" s="48">
        <f>I77</f>
        <v>0.5</v>
      </c>
      <c r="K77" s="17">
        <f>J77+K76/2</f>
        <v>1.125</v>
      </c>
      <c r="L77" s="48">
        <f>J77+K76</f>
        <v>1.75</v>
      </c>
      <c r="M77" s="48">
        <f>L77</f>
        <v>1.75</v>
      </c>
      <c r="N77" s="17">
        <f>M77+N76/2</f>
        <v>2.375</v>
      </c>
      <c r="O77" s="48">
        <f>M77+N76</f>
        <v>3</v>
      </c>
      <c r="P77" s="48">
        <f>O77</f>
        <v>3</v>
      </c>
      <c r="Q77" s="17">
        <f>P77+Q76/2</f>
        <v>3.625</v>
      </c>
      <c r="R77" s="48">
        <f>P77+Q76</f>
        <v>4.25</v>
      </c>
      <c r="S77" s="48">
        <f>R77</f>
        <v>4.25</v>
      </c>
      <c r="T77" s="17">
        <f>S77+T76/2</f>
        <v>4.875</v>
      </c>
      <c r="U77" s="48">
        <f>S77+T76</f>
        <v>5.5</v>
      </c>
      <c r="V77" s="48">
        <f>U77</f>
        <v>5.5</v>
      </c>
      <c r="W77" s="17">
        <f>V77+W76/2</f>
        <v>6.125</v>
      </c>
      <c r="X77" s="48">
        <f>V77+W76</f>
        <v>6.75</v>
      </c>
      <c r="Y77" s="48">
        <f>X77</f>
        <v>6.75</v>
      </c>
      <c r="Z77" s="17">
        <f>Y77+Z76/2</f>
        <v>7.375</v>
      </c>
      <c r="AA77" s="48">
        <f>Y77+Z76</f>
        <v>8</v>
      </c>
      <c r="AB77" s="48">
        <f>AA77</f>
        <v>8</v>
      </c>
      <c r="AC77" s="17">
        <f>AB77+AC76/2</f>
        <v>8.625</v>
      </c>
      <c r="AD77" s="48">
        <f>AB77+AC76</f>
        <v>9.25</v>
      </c>
      <c r="AE77" s="48">
        <f>AD77</f>
        <v>9.25</v>
      </c>
      <c r="AF77" s="17">
        <f>AE77+AF76/2</f>
        <v>9.875</v>
      </c>
      <c r="AG77" s="48">
        <f>AE77+AF76</f>
        <v>10.5</v>
      </c>
      <c r="AH77" s="48">
        <f>AG77</f>
        <v>10.5</v>
      </c>
      <c r="AI77" s="17">
        <f>AH77+AI76/2</f>
        <v>10.5</v>
      </c>
      <c r="AJ77" s="48">
        <f>AH77+AI76</f>
        <v>10.5</v>
      </c>
      <c r="AK77" s="48">
        <f>AJ77</f>
        <v>10.5</v>
      </c>
      <c r="AL77" s="17">
        <f>AK77+AL76/2</f>
        <v>10.5</v>
      </c>
      <c r="AM77" s="48">
        <f>AK77+AL76</f>
        <v>10.5</v>
      </c>
      <c r="AN77" s="48">
        <f>AM77</f>
        <v>10.5</v>
      </c>
      <c r="AO77" s="17">
        <f>AN77+AO76/2</f>
        <v>10.5</v>
      </c>
      <c r="AP77" s="48">
        <f>AN77+AO76</f>
        <v>10.5</v>
      </c>
      <c r="AQ77" s="48">
        <f>AP77</f>
        <v>10.5</v>
      </c>
      <c r="AR77" s="17">
        <f>AQ77+AR76/2</f>
        <v>10.5</v>
      </c>
      <c r="AS77" s="48">
        <f>AQ77+AR76</f>
        <v>10.5</v>
      </c>
      <c r="AT77" s="48">
        <f>AS77</f>
        <v>10.5</v>
      </c>
      <c r="AU77" s="17">
        <f>AT77+AU76/2</f>
        <v>10.5</v>
      </c>
      <c r="AV77" s="48">
        <f>AT77+AU76</f>
        <v>10.5</v>
      </c>
      <c r="AW77" s="48">
        <f>AV77</f>
        <v>10.5</v>
      </c>
      <c r="AX77" s="17">
        <f>AW77+AX76/2</f>
        <v>10.5</v>
      </c>
      <c r="AY77" s="48">
        <f>AW77+AX76</f>
        <v>10.5</v>
      </c>
      <c r="AZ77" s="48">
        <f>AY77</f>
        <v>10.5</v>
      </c>
      <c r="BA77" s="17">
        <f>AZ77+BA76/2</f>
        <v>10.5</v>
      </c>
      <c r="BB77" s="48">
        <f>AZ77+BA76</f>
        <v>10.5</v>
      </c>
      <c r="BC77" s="48">
        <f>BB77</f>
        <v>10.5</v>
      </c>
      <c r="BD77" s="17">
        <f>BC77+BD76/2</f>
        <v>10.5</v>
      </c>
      <c r="BE77" s="48">
        <f>BC77+BD76</f>
        <v>10.5</v>
      </c>
      <c r="BF77" s="48">
        <f>BE77</f>
        <v>10.5</v>
      </c>
      <c r="BG77" s="17">
        <f>BF77+BG76/2</f>
        <v>10.5</v>
      </c>
      <c r="BH77" s="48">
        <f>BF77+BG76</f>
        <v>10.5</v>
      </c>
      <c r="BI77" s="48">
        <f>BH77</f>
        <v>10.5</v>
      </c>
      <c r="BJ77" s="17">
        <f>BI77+BJ76/2</f>
        <v>10.5</v>
      </c>
      <c r="BK77" s="48">
        <f>BI77+BJ76</f>
        <v>10.5</v>
      </c>
      <c r="BL77" s="48">
        <f>BK77</f>
        <v>10.5</v>
      </c>
      <c r="BM77" s="17">
        <f>BL77+BM76/2</f>
        <v>10.5</v>
      </c>
      <c r="BN77" s="48">
        <f>BL77+BM76</f>
        <v>10.5</v>
      </c>
      <c r="BO77" s="48">
        <f>BN77</f>
        <v>10.5</v>
      </c>
      <c r="BP77" s="17">
        <f>BO77+BP76/2</f>
        <v>10.5</v>
      </c>
      <c r="BQ77" s="48">
        <f>BO77+BP76</f>
        <v>10.5</v>
      </c>
      <c r="BR77" s="48">
        <f>BQ77</f>
        <v>10.5</v>
      </c>
      <c r="BS77" s="17">
        <f>BR77+BS76/2</f>
        <v>10.5</v>
      </c>
      <c r="BT77" s="48">
        <f>BR77+BS76</f>
        <v>10.5</v>
      </c>
      <c r="BU77" s="48">
        <f>BT77</f>
        <v>10.5</v>
      </c>
      <c r="BV77" s="17">
        <f>BU77+BV76/2</f>
        <v>10.5</v>
      </c>
      <c r="BW77" s="48">
        <f>BU77+BV76</f>
        <v>10.5</v>
      </c>
      <c r="BX77" s="48">
        <f>BW77</f>
        <v>10.5</v>
      </c>
      <c r="BY77" s="17">
        <f>BX77+BY76/2</f>
        <v>10.5</v>
      </c>
      <c r="BZ77" s="48">
        <f>BX77+BY76</f>
        <v>10.5</v>
      </c>
      <c r="CA77" s="48">
        <f>BZ77</f>
        <v>10.5</v>
      </c>
      <c r="CB77" s="17">
        <f>CA77+CB76/2</f>
        <v>10.5</v>
      </c>
      <c r="CC77" s="48">
        <f>CA77+CB76</f>
        <v>10.5</v>
      </c>
    </row>
    <row r="78" spans="1:81">
      <c r="B78" s="17" t="s">
        <v>106</v>
      </c>
      <c r="C78" s="94">
        <f>MAX(C88,C95,C102,C109,C116,C123,C130,C137,C144,C151,C158,C165,C172,C179,C186,C193,C200,C207,C214,C221,C228,C235,C242,C249,C256)</f>
        <v>0.75</v>
      </c>
      <c r="E78" s="17"/>
      <c r="F78" s="17" t="s">
        <v>190</v>
      </c>
      <c r="G78" s="48">
        <f>qd*L_T/2</f>
        <v>15.75</v>
      </c>
      <c r="H78" s="48">
        <f>$G78-qd*H77</f>
        <v>15</v>
      </c>
      <c r="I78" s="48">
        <f>$G78-qd*I77</f>
        <v>14.25</v>
      </c>
      <c r="J78" s="48">
        <f>IF(K76=0,0,I78)</f>
        <v>14.25</v>
      </c>
      <c r="K78" s="48">
        <f>IF(K76=0,0,$G78-qd*K77)</f>
        <v>12.375</v>
      </c>
      <c r="L78" s="48">
        <f>IF(K76=0,0,$G78-qd*L77)</f>
        <v>10.5</v>
      </c>
      <c r="M78" s="48">
        <f>IF(N76=0,0,L78)</f>
        <v>10.5</v>
      </c>
      <c r="N78" s="48">
        <f>IF(N76=0,0,$G78-qd*N77)</f>
        <v>8.625</v>
      </c>
      <c r="O78" s="48">
        <f>IF(N76=0,0,$G78-qd*O77)</f>
        <v>6.75</v>
      </c>
      <c r="P78" s="48">
        <f>IF(Q76=0,0,O78)</f>
        <v>6.75</v>
      </c>
      <c r="Q78" s="48">
        <f>IF(Q76=0,0,$G78-qd*Q77)</f>
        <v>4.875</v>
      </c>
      <c r="R78" s="48">
        <f>IF(Q76=0,0,$G78-qd*R77)</f>
        <v>3</v>
      </c>
      <c r="S78" s="48">
        <f>IF(T76=0,0,R78)</f>
        <v>3</v>
      </c>
      <c r="T78" s="48">
        <f>IF(T76=0,0,$G78-qd*T77)</f>
        <v>1.125</v>
      </c>
      <c r="U78" s="48">
        <f>IF(T76=0,0,$G78-qd*U77)</f>
        <v>-0.75</v>
      </c>
      <c r="V78" s="48">
        <f>IF(W76=0,0,U78)</f>
        <v>-0.75</v>
      </c>
      <c r="W78" s="48">
        <f>IF(W76=0,0,$G78-qd*W77)</f>
        <v>-2.625</v>
      </c>
      <c r="X78" s="48">
        <f>IF(W76=0,0,$G78-qd*X77)</f>
        <v>-4.5</v>
      </c>
      <c r="Y78" s="48">
        <f>IF(Z76=0,0,X78)</f>
        <v>-4.5</v>
      </c>
      <c r="Z78" s="48">
        <f>IF(Z76=0,0,$G78-qd*Z77)</f>
        <v>-6.375</v>
      </c>
      <c r="AA78" s="48">
        <f>IF(Z76=0,0,$G78-qd*AA77)</f>
        <v>-8.25</v>
      </c>
      <c r="AB78" s="48">
        <f>IF(AC76=0,0,AA78)</f>
        <v>-8.25</v>
      </c>
      <c r="AC78" s="48">
        <f>IF(AC76=0,0,$G78-qd*AC77)</f>
        <v>-10.125</v>
      </c>
      <c r="AD78" s="48">
        <f>IF(AC76=0,0,$G78-qd*AD77)</f>
        <v>-12</v>
      </c>
      <c r="AE78" s="48">
        <f>IF(AF76=0,0,AD78)</f>
        <v>-12</v>
      </c>
      <c r="AF78" s="48">
        <f>IF(AF76=0,0,$G78-qd*AF77)</f>
        <v>-13.875</v>
      </c>
      <c r="AG78" s="48">
        <f>IF(AF76=0,0,$G78-qd*AG77)</f>
        <v>-15.75</v>
      </c>
      <c r="AH78" s="48">
        <f>IF(AI76=0,0,AG78)</f>
        <v>0</v>
      </c>
      <c r="AI78" s="48">
        <f>IF(AI76=0,0,$G78-qd*AI77)</f>
        <v>0</v>
      </c>
      <c r="AJ78" s="48">
        <f>IF(AI76=0,0,$G78-qd*AJ77)</f>
        <v>0</v>
      </c>
      <c r="AK78" s="48">
        <f>IF(AL76=0,0,AJ78)</f>
        <v>0</v>
      </c>
      <c r="AL78" s="48">
        <f>IF(AL76=0,0,$G78-qd*AL77)</f>
        <v>0</v>
      </c>
      <c r="AM78" s="48">
        <f>IF(AL76=0,0,$G78-qd*AM77)</f>
        <v>0</v>
      </c>
      <c r="AN78" s="48">
        <f>IF(AO76=0,0,AM78)</f>
        <v>0</v>
      </c>
      <c r="AO78" s="48">
        <f>IF(AO76=0,0,$G78-qd*AO77)</f>
        <v>0</v>
      </c>
      <c r="AP78" s="48">
        <f>IF(AO76=0,0,$G78-qd*AP77)</f>
        <v>0</v>
      </c>
      <c r="AQ78" s="48">
        <f>IF(AR76=0,0,AP78)</f>
        <v>0</v>
      </c>
      <c r="AR78" s="48">
        <f>IF(AR76=0,0,$G78-qd*AR77)</f>
        <v>0</v>
      </c>
      <c r="AS78" s="48">
        <f>IF(AR76=0,0,$G78-qd*AS77)</f>
        <v>0</v>
      </c>
      <c r="AT78" s="48">
        <f>IF(AU76=0,0,AS78)</f>
        <v>0</v>
      </c>
      <c r="AU78" s="48">
        <f>IF(AU76=0,0,$G78-qd*AU77)</f>
        <v>0</v>
      </c>
      <c r="AV78" s="48">
        <f>IF(AU76=0,0,$G78-qd*AV77)</f>
        <v>0</v>
      </c>
      <c r="AW78" s="48">
        <f>IF(AX76=0,0,AV78)</f>
        <v>0</v>
      </c>
      <c r="AX78" s="48">
        <f>IF(AX76=0,0,$G78-qd*AX77)</f>
        <v>0</v>
      </c>
      <c r="AY78" s="48">
        <f>IF(AX76=0,0,$G78-qd*AY77)</f>
        <v>0</v>
      </c>
      <c r="AZ78" s="48">
        <f>IF(BA76=0,0,AY78)</f>
        <v>0</v>
      </c>
      <c r="BA78" s="48">
        <f>IF(BA76=0,0,$G78-qd*BA77)</f>
        <v>0</v>
      </c>
      <c r="BB78" s="48">
        <f>IF(BA76=0,0,$G78-qd*BB77)</f>
        <v>0</v>
      </c>
      <c r="BC78" s="48">
        <f>IF(BD76=0,0,BB78)</f>
        <v>0</v>
      </c>
      <c r="BD78" s="48">
        <f>IF(BD76=0,0,$G78-qd*BD77)</f>
        <v>0</v>
      </c>
      <c r="BE78" s="48">
        <f>IF(BD76=0,0,$G78-qd*BE77)</f>
        <v>0</v>
      </c>
      <c r="BF78" s="48">
        <f>IF(BG76=0,0,BE78)</f>
        <v>0</v>
      </c>
      <c r="BG78" s="48">
        <f>IF(BG76=0,0,$G78-qd*BG77)</f>
        <v>0</v>
      </c>
      <c r="BH78" s="48">
        <f>IF(BG76=0,0,$G78-qd*BH77)</f>
        <v>0</v>
      </c>
      <c r="BI78" s="48">
        <f>IF(BJ76=0,0,BH78)</f>
        <v>0</v>
      </c>
      <c r="BJ78" s="48">
        <f>IF(BJ76=0,0,$G78-qd*BJ77)</f>
        <v>0</v>
      </c>
      <c r="BK78" s="48">
        <f>IF(BJ76=0,0,$G78-qd*BK77)</f>
        <v>0</v>
      </c>
      <c r="BL78" s="48">
        <f>IF(BM76=0,0,BK78)</f>
        <v>0</v>
      </c>
      <c r="BM78" s="48">
        <f>IF(BM76=0,0,$G78-qd*BM77)</f>
        <v>0</v>
      </c>
      <c r="BN78" s="48">
        <f>IF(BM76=0,0,$G78-qd*BN77)</f>
        <v>0</v>
      </c>
      <c r="BO78" s="48">
        <f>IF(BP76=0,0,BN78)</f>
        <v>0</v>
      </c>
      <c r="BP78" s="48">
        <f>IF(BP76=0,0,$G78-qd*BP77)</f>
        <v>0</v>
      </c>
      <c r="BQ78" s="48">
        <f>IF(BP76=0,0,$G78-qd*BQ77)</f>
        <v>0</v>
      </c>
      <c r="BR78" s="48">
        <f>IF(BS76=0,0,BQ78)</f>
        <v>0</v>
      </c>
      <c r="BS78" s="48">
        <f>IF(BS76=0,0,$G78-qd*BS77)</f>
        <v>0</v>
      </c>
      <c r="BT78" s="48">
        <f>IF(BS76=0,0,$G78-qd*BT77)</f>
        <v>0</v>
      </c>
      <c r="BU78" s="48">
        <f>IF(BV76=0,0,BT78)</f>
        <v>0</v>
      </c>
      <c r="BV78" s="48">
        <f>IF(BV76=0,0,$G78-qd*BV77)</f>
        <v>0</v>
      </c>
      <c r="BW78" s="48">
        <f>IF(BV76=0,0,$G78-qd*BW77)</f>
        <v>0</v>
      </c>
      <c r="BX78" s="48">
        <f>IF(BY76=0,0,BW78)</f>
        <v>0</v>
      </c>
      <c r="BY78" s="48">
        <f>IF(BY76=0,0,$G78-qd*BY77)</f>
        <v>0</v>
      </c>
      <c r="BZ78" s="48">
        <f>IF(BY76=0,0,$G78-qd*BZ77)</f>
        <v>0</v>
      </c>
      <c r="CA78" s="48">
        <f>IF(CB76=0,0,BZ78)</f>
        <v>0</v>
      </c>
      <c r="CB78" s="48">
        <f>IF(CB76=0,0,$G78-qd*CB77)</f>
        <v>0</v>
      </c>
      <c r="CC78" s="48">
        <f>IF(CB76=0,0,$G78-qd*CC77)</f>
        <v>0</v>
      </c>
    </row>
    <row r="79" spans="1:81">
      <c r="B79" s="17" t="s">
        <v>191</v>
      </c>
      <c r="C79" s="111">
        <f>IF(ABS(C70)&gt;=ABS(C71),C70,C71)</f>
        <v>15</v>
      </c>
      <c r="E79" s="17"/>
      <c r="F79" s="17" t="s">
        <v>108</v>
      </c>
      <c r="G79" s="48">
        <f>IF(H75&gt;nLP,"",IF(H75=1,IF(AND(L_Rest&gt;0,OR(Geometrie!$G$22="links",Geometrie!$G$22="li.+re."),a_rli&lt;=L_Rest),Daten!G78-qd*a_rli/2,Daten!G78-qd*ar/2),IF(H75&lt;nLP,G78-qd*ar/2,IF(AND(L_Rest&gt;0,OR(Geometrie!$G$22="rechts",Geometrie!$G$22="li.+re."),a_rre=L_Rest),Daten!G78-qd*a_rre/2,Daten!G78-qd*ar/2))))</f>
        <v>15</v>
      </c>
      <c r="H79" s="48"/>
      <c r="I79" s="48">
        <f>IF(H75&gt;nLP,"",IF(H75=1,IF(AND(L_Rest&gt;0,OR(Geometrie!$G$22="links",Geometrie!$G$22="li.+re."),a_rli=L_Rest),Daten!I78+qd*a_rli/2,Daten!I78+qd*ar/2),IF(H75&lt;nLP,I78+qd*ar/2,IF(AND(L_Rest&gt;0,OR(Geometrie!$G$22="rechts",Geometrie!$G$22="li.+re."),a_rre&lt;=L_Rest),Daten!I78+qd*a_rre/2,Daten!I78+qd*ar/2))))</f>
        <v>15</v>
      </c>
      <c r="J79" s="48">
        <f>IF(K75&gt;nLP,"",IF(K75=1,IF(AND(L_Rest&gt;0,OR(Geometrie!$G$22="links",Geometrie!$G$22="li.+re."),a_rli&lt;=L_Rest),Daten!J78-qd*a_rli/2,Daten!J78-qd*ar/2),IF(K75&lt;nLP,J78-qd*ar/2,IF(AND(L_Rest&gt;0,OR(Geometrie!$G$22="rechts",Geometrie!$G$22="li.+re."),a_rre=L_Rest),Daten!J78-qd*a_rre/2,Daten!J78-qd*ar/2))))</f>
        <v>13.3125</v>
      </c>
      <c r="K79" s="48"/>
      <c r="L79" s="48">
        <f>IF(K75&gt;nLP,"",IF(K75=1,IF(AND(L_Rest&gt;0,OR(Geometrie!$G$22="links",Geometrie!$G$22="li.+re."),a_rli=L_Rest),Daten!L78+qd*a_rli/2,Daten!L78+qd*ar/2),IF(K75&lt;nLP,L78+qd*ar/2,IF(AND(L_Rest&gt;0,OR(Geometrie!$G$22="rechts",Geometrie!$G$22="li.+re."),a_rre&lt;=L_Rest),Daten!L78+qd*a_rre/2,Daten!L78+qd*ar/2))))</f>
        <v>11.4375</v>
      </c>
      <c r="M79" s="48">
        <f>IF(N75&gt;nLP,"",IF(N75=1,IF(AND(L_Rest&gt;0,OR(Geometrie!$G$22="links",Geometrie!$G$22="li.+re."),a_rli&lt;=L_Rest),Daten!M78-qd*a_rli/2,Daten!M78-qd*ar/2),IF(N75&lt;nLP,M78-qd*ar/2,IF(AND(L_Rest&gt;0,OR(Geometrie!$G$22="rechts",Geometrie!$G$22="li.+re."),a_rre=L_Rest),Daten!M78-qd*a_rre/2,Daten!M78-qd*ar/2))))</f>
        <v>9.5625</v>
      </c>
      <c r="N79" s="48"/>
      <c r="O79" s="48">
        <f>IF(N75&gt;nLP,"",IF(N75=1,IF(AND(L_Rest&gt;0,OR(Geometrie!$G$22="links",Geometrie!$G$22="li.+re."),a_rli=L_Rest),Daten!O78+qd*a_rli/2,Daten!O78+qd*ar/2),IF(N75&lt;nLP,O78+qd*ar/2,IF(AND(L_Rest&gt;0,OR(Geometrie!$G$22="rechts",Geometrie!$G$22="li.+re."),a_rre&lt;=L_Rest),Daten!O78+qd*a_rre/2,Daten!O78+qd*ar/2))))</f>
        <v>7.6875</v>
      </c>
      <c r="P79" s="48">
        <f>IF(Q75&gt;nLP,"",IF(Q75=1,IF(AND(L_Rest&gt;0,OR(Geometrie!$G$22="links",Geometrie!$G$22="li.+re."),a_rli&lt;=L_Rest),Daten!P78-qd*a_rli/2,Daten!P78-qd*ar/2),IF(Q75&lt;nLP,P78-qd*ar/2,IF(AND(L_Rest&gt;0,OR(Geometrie!$G$22="rechts",Geometrie!$G$22="li.+re."),a_rre=L_Rest),Daten!P78-qd*a_rre/2,Daten!P78-qd*ar/2))))</f>
        <v>5.8125</v>
      </c>
      <c r="Q79" s="48"/>
      <c r="R79" s="48">
        <f>IF(Q75&gt;nLP,"",IF(Q75=1,IF(AND(L_Rest&gt;0,OR(Geometrie!$G$22="links",Geometrie!$G$22="li.+re."),a_rli=L_Rest),Daten!R78+qd*a_rli/2,Daten!R78+qd*ar/2),IF(Q75&lt;nLP,R78+qd*ar/2,IF(AND(L_Rest&gt;0,OR(Geometrie!$G$22="rechts",Geometrie!$G$22="li.+re."),a_rre&lt;=L_Rest),Daten!R78+qd*a_rre/2,Daten!R78+qd*ar/2))))</f>
        <v>3.9375</v>
      </c>
      <c r="S79" s="48">
        <f>IF(T75&gt;nLP,"",IF(T75=1,IF(AND(L_Rest&gt;0,OR(Geometrie!$G$22="links",Geometrie!$G$22="li.+re."),a_rli&lt;=L_Rest),Daten!S78-qd*a_rli/2,Daten!S78-qd*ar/2),IF(T75&lt;nLP,S78-qd*ar/2,IF(AND(L_Rest&gt;0,OR(Geometrie!$G$22="rechts",Geometrie!$G$22="li.+re."),a_rre=L_Rest),Daten!S78-qd*a_rre/2,Daten!S78-qd*ar/2))))</f>
        <v>2.0625</v>
      </c>
      <c r="T79" s="48"/>
      <c r="U79" s="48">
        <f>IF(T75&gt;nLP,"",IF(T75=1,IF(AND(L_Rest&gt;0,OR(Geometrie!$G$22="links",Geometrie!$G$22="li.+re."),a_rli=L_Rest),Daten!U78+qd*a_rli/2,Daten!U78+qd*ar/2),IF(T75&lt;nLP,U78+qd*ar/2,IF(AND(L_Rest&gt;0,OR(Geometrie!$G$22="rechts",Geometrie!$G$22="li.+re."),a_rre&lt;=L_Rest),Daten!U78+qd*a_rre/2,Daten!U78+qd*ar/2))))</f>
        <v>0.1875</v>
      </c>
      <c r="V79" s="48">
        <f>IF(W75&gt;nLP,"",IF(W75=1,IF(AND(L_Rest&gt;0,OR(Geometrie!$G$22="links",Geometrie!$G$22="li.+re."),a_rli&lt;=L_Rest),Daten!V78-qd*a_rli/2,Daten!V78-qd*ar/2),IF(W75&lt;nLP,V78-qd*ar/2,IF(AND(L_Rest&gt;0,OR(Geometrie!$G$22="rechts",Geometrie!$G$22="li.+re."),a_rre=L_Rest),Daten!V78-qd*a_rre/2,Daten!V78-qd*ar/2))))</f>
        <v>-1.6875</v>
      </c>
      <c r="W79" s="48"/>
      <c r="X79" s="48">
        <f>IF(W75&gt;nLP,"",IF(W75=1,IF(AND(L_Rest&gt;0,OR(Geometrie!$G$22="links",Geometrie!$G$22="li.+re."),a_rli=L_Rest),Daten!X78+qd*a_rli/2,Daten!X78+qd*ar/2),IF(W75&lt;nLP,X78+qd*ar/2,IF(AND(L_Rest&gt;0,OR(Geometrie!$G$22="rechts",Geometrie!$G$22="li.+re."),a_rre&lt;=L_Rest),Daten!X78+qd*a_rre/2,Daten!X78+qd*ar/2))))</f>
        <v>-3.5625</v>
      </c>
      <c r="Y79" s="48">
        <f>IF(Z75&gt;nLP,"",IF(Z75=1,IF(AND(L_Rest&gt;0,OR(Geometrie!$G$22="links",Geometrie!$G$22="li.+re."),a_rli&lt;=L_Rest),Daten!Y78-qd*a_rli/2,Daten!Y78-qd*ar/2),IF(Z75&lt;nLP,Y78-qd*ar/2,IF(AND(L_Rest&gt;0,OR(Geometrie!$G$22="rechts",Geometrie!$G$22="li.+re."),a_rre=L_Rest),Daten!Y78-qd*a_rre/2,Daten!Y78-qd*ar/2))))</f>
        <v>-5.4375</v>
      </c>
      <c r="Z79" s="48"/>
      <c r="AA79" s="48">
        <f>IF(Z75&gt;nLP,"",IF(Z75=1,IF(AND(L_Rest&gt;0,OR(Geometrie!$G$22="links",Geometrie!$G$22="li.+re."),a_rli=L_Rest),Daten!AA78+qd*a_rli/2,Daten!AA78+qd*ar/2),IF(Z75&lt;nLP,AA78+qd*ar/2,IF(AND(L_Rest&gt;0,OR(Geometrie!$G$22="rechts",Geometrie!$G$22="li.+re."),a_rre&lt;=L_Rest),Daten!AA78+qd*a_rre/2,Daten!AA78+qd*ar/2))))</f>
        <v>-7.3125</v>
      </c>
      <c r="AB79" s="48">
        <f>IF(AC75&gt;nLP,"",IF(AC75=1,IF(AND(L_Rest&gt;0,OR(Geometrie!$G$22="links",Geometrie!$G$22="li.+re."),a_rli&lt;=L_Rest),Daten!AB78-qd*a_rli/2,Daten!AB78-qd*ar/2),IF(AC75&lt;nLP,AB78-qd*ar/2,IF(AND(L_Rest&gt;0,OR(Geometrie!$G$22="rechts",Geometrie!$G$22="li.+re."),a_rre=L_Rest),Daten!AB78-qd*a_rre/2,Daten!AB78-qd*ar/2))))</f>
        <v>-9.1875</v>
      </c>
      <c r="AC79" s="48"/>
      <c r="AD79" s="48">
        <f>IF(AC75&gt;nLP,"",IF(AC75=1,IF(AND(L_Rest&gt;0,OR(Geometrie!$G$22="links",Geometrie!$G$22="li.+re."),a_rli=L_Rest),Daten!AD78+qd*a_rli/2,Daten!AD78+qd*ar/2),IF(AC75&lt;nLP,AD78+qd*ar/2,IF(AND(L_Rest&gt;0,OR(Geometrie!$G$22="rechts",Geometrie!$G$22="li.+re."),a_rre&lt;=L_Rest),Daten!AD78+qd*a_rre/2,Daten!AD78+qd*ar/2))))</f>
        <v>-11.0625</v>
      </c>
      <c r="AE79" s="48">
        <f>IF(AF75&gt;nLP,"",IF(AF75=1,IF(AND(L_Rest&gt;0,OR(Geometrie!$G$22="links",Geometrie!$G$22="li.+re."),a_rli&lt;=L_Rest),Daten!AE78-qd*a_rli/2,Daten!AE78-qd*ar/2),IF(AF75&lt;nLP,AE78-qd*ar/2,IF(AND(L_Rest&gt;0,OR(Geometrie!$G$22="rechts",Geometrie!$G$22="li.+re."),a_rre=L_Rest),Daten!AE78-qd*a_rre/2,Daten!AE78-qd*ar/2))))</f>
        <v>-12.9375</v>
      </c>
      <c r="AF79" s="48"/>
      <c r="AG79" s="48">
        <f>IF(AF75&gt;nLP,"",IF(AF75=1,IF(AND(L_Rest&gt;0,OR(Geometrie!$G$22="links",Geometrie!$G$22="li.+re."),a_rli=L_Rest),Daten!AG78+qd*a_rli/2,Daten!AG78+qd*ar/2),IF(AF75&lt;nLP,AG78+qd*ar/2,IF(AND(L_Rest&gt;0,OR(Geometrie!$G$22="rechts",Geometrie!$G$22="li.+re."),a_rre&lt;=L_Rest),Daten!AG78+qd*a_rre/2,Daten!AG78+qd*ar/2))))</f>
        <v>-14.8125</v>
      </c>
      <c r="AH79" s="48" t="str">
        <f>IF(AI75&gt;nLP,"",IF(AI75=1,IF(AND(L_Rest&gt;0,OR(Geometrie!$G$22="links",Geometrie!$G$22="li.+re."),a_rli&lt;=L_Rest),Daten!AH78-qd*a_rli/2,Daten!AH78-qd*ar/2),IF(AI75&lt;nLP,AH78-qd*ar/2,IF(AND(L_Rest&gt;0,OR(Geometrie!$G$22="rechts",Geometrie!$G$22="li.+re."),a_rre=L_Rest),Daten!AH78-qd*a_rre/2,Daten!AH78-qd*ar/2))))</f>
        <v/>
      </c>
      <c r="AI79" s="48"/>
      <c r="AJ79" s="48" t="str">
        <f>IF(AI75&gt;nLP,"",IF(AI75=1,IF(AND(L_Rest&gt;0,OR(Geometrie!$G$22="links",Geometrie!$G$22="li.+re."),a_rli=L_Rest),Daten!AJ78+qd*a_rli/2,Daten!AJ78+qd*ar/2),IF(AI75&lt;nLP,AJ78+qd*ar/2,IF(AND(L_Rest&gt;0,OR(Geometrie!$G$22="rechts",Geometrie!$G$22="li.+re."),a_rre&lt;=L_Rest),Daten!AJ78+qd*a_rre/2,Daten!AJ78+qd*ar/2))))</f>
        <v/>
      </c>
      <c r="AK79" s="48" t="str">
        <f>IF(AL75&gt;nLP,"",IF(AL75=1,IF(AND(L_Rest&gt;0,OR(Geometrie!$G$22="links",Geometrie!$G$22="li.+re."),a_rli&lt;=L_Rest),Daten!AK78-qd*a_rli/2,Daten!AK78-qd*ar/2),IF(AL75&lt;nLP,AK78-qd*ar/2,IF(AND(L_Rest&gt;0,OR(Geometrie!$G$22="rechts",Geometrie!$G$22="li.+re."),a_rre=L_Rest),Daten!AK78-qd*a_rre/2,Daten!AK78-qd*ar/2))))</f>
        <v/>
      </c>
      <c r="AL79" s="48"/>
      <c r="AM79" s="48" t="str">
        <f>IF(AL75&gt;nLP,"",IF(AL75=1,IF(AND(L_Rest&gt;0,OR(Geometrie!$G$22="links",Geometrie!$G$22="li.+re."),a_rli=L_Rest),Daten!AM78+qd*a_rli/2,Daten!AM78+qd*ar/2),IF(AL75&lt;nLP,AM78+qd*ar/2,IF(AND(L_Rest&gt;0,OR(Geometrie!$G$22="rechts",Geometrie!$G$22="li.+re."),a_rre&lt;=L_Rest),Daten!AM78+qd*a_rre/2,Daten!AM78+qd*ar/2))))</f>
        <v/>
      </c>
      <c r="AN79" s="48" t="str">
        <f>IF(AO75&gt;nLP,"",IF(AO75=1,IF(AND(L_Rest&gt;0,OR(Geometrie!$G$22="links",Geometrie!$G$22="li.+re."),a_rli&lt;=L_Rest),Daten!AN78-qd*a_rli/2,Daten!AN78-qd*ar/2),IF(AO75&lt;nLP,AN78-qd*ar/2,IF(AND(L_Rest&gt;0,OR(Geometrie!$G$22="rechts",Geometrie!$G$22="li.+re."),a_rre=L_Rest),Daten!AN78-qd*a_rre/2,Daten!AN78-qd*ar/2))))</f>
        <v/>
      </c>
      <c r="AO79" s="48"/>
      <c r="AP79" s="48" t="str">
        <f>IF(AO75&gt;nLP,"",IF(AO75=1,IF(AND(L_Rest&gt;0,OR(Geometrie!$G$22="links",Geometrie!$G$22="li.+re."),a_rli=L_Rest),Daten!AP78+qd*a_rli/2,Daten!AP78+qd*ar/2),IF(AO75&lt;nLP,AP78+qd*ar/2,IF(AND(L_Rest&gt;0,OR(Geometrie!$G$22="rechts",Geometrie!$G$22="li.+re."),a_rre&lt;=L_Rest),Daten!AP78+qd*a_rre/2,Daten!AP78+qd*ar/2))))</f>
        <v/>
      </c>
      <c r="AQ79" s="48" t="str">
        <f>IF(AR75&gt;nLP,"",IF(AR75=1,IF(AND(L_Rest&gt;0,OR(Geometrie!$G$22="links",Geometrie!$G$22="li.+re."),a_rli&lt;=L_Rest),Daten!AQ78-qd*a_rli/2,Daten!AQ78-qd*ar/2),IF(AR75&lt;nLP,AQ78-qd*ar/2,IF(AND(L_Rest&gt;0,OR(Geometrie!$G$22="rechts",Geometrie!$G$22="li.+re."),a_rre=L_Rest),Daten!AQ78-qd*a_rre/2,Daten!AQ78-qd*ar/2))))</f>
        <v/>
      </c>
      <c r="AR79" s="48"/>
      <c r="AS79" s="48" t="str">
        <f>IF(AR75&gt;nLP,"",IF(AR75=1,IF(AND(L_Rest&gt;0,OR(Geometrie!$G$22="links",Geometrie!$G$22="li.+re."),a_rli=L_Rest),Daten!AS78+qd*a_rli/2,Daten!AS78+qd*ar/2),IF(AR75&lt;nLP,AS78+qd*ar/2,IF(AND(L_Rest&gt;0,OR(Geometrie!$G$22="rechts",Geometrie!$G$22="li.+re."),a_rre&lt;=L_Rest),Daten!AS78+qd*a_rre/2,Daten!AS78+qd*ar/2))))</f>
        <v/>
      </c>
      <c r="AT79" s="48" t="str">
        <f>IF(AU75&gt;nLP,"",IF(AU75=1,IF(AND(L_Rest&gt;0,OR(Geometrie!$G$22="links",Geometrie!$G$22="li.+re."),a_rli&lt;=L_Rest),Daten!AT78-qd*a_rli/2,Daten!AT78-qd*ar/2),IF(AU75&lt;nLP,AT78-qd*ar/2,IF(AND(L_Rest&gt;0,OR(Geometrie!$G$22="rechts",Geometrie!$G$22="li.+re."),a_rre=L_Rest),Daten!AT78-qd*a_rre/2,Daten!AT78-qd*ar/2))))</f>
        <v/>
      </c>
      <c r="AU79" s="48"/>
      <c r="AV79" s="48" t="str">
        <f>IF(AU75&gt;nLP,"",IF(AU75=1,IF(AND(L_Rest&gt;0,OR(Geometrie!$G$22="links",Geometrie!$G$22="li.+re."),a_rli=L_Rest),Daten!AV78+qd*a_rli/2,Daten!AV78+qd*ar/2),IF(AU75&lt;nLP,AV78+qd*ar/2,IF(AND(L_Rest&gt;0,OR(Geometrie!$G$22="rechts",Geometrie!$G$22="li.+re."),a_rre&lt;=L_Rest),Daten!AV78+qd*a_rre/2,Daten!AV78+qd*ar/2))))</f>
        <v/>
      </c>
      <c r="AW79" s="48" t="str">
        <f>IF(AX75&gt;nLP,"",IF(AX75=1,IF(AND(L_Rest&gt;0,OR(Geometrie!$G$22="links",Geometrie!$G$22="li.+re."),a_rli&lt;=L_Rest),Daten!AW78-qd*a_rli/2,Daten!AW78-qd*ar/2),IF(AX75&lt;nLP,AW78-qd*ar/2,IF(AND(L_Rest&gt;0,OR(Geometrie!$G$22="rechts",Geometrie!$G$22="li.+re."),a_rre=L_Rest),Daten!AW78-qd*a_rre/2,Daten!AW78-qd*ar/2))))</f>
        <v/>
      </c>
      <c r="AX79" s="48"/>
      <c r="AY79" s="48" t="str">
        <f>IF(AX75&gt;nLP,"",IF(AX75=1,IF(AND(L_Rest&gt;0,OR(Geometrie!$G$22="links",Geometrie!$G$22="li.+re."),a_rli=L_Rest),Daten!AY78+qd*a_rli/2,Daten!AY78+qd*ar/2),IF(AX75&lt;nLP,AY78+qd*ar/2,IF(AND(L_Rest&gt;0,OR(Geometrie!$G$22="rechts",Geometrie!$G$22="li.+re."),a_rre&lt;=L_Rest),Daten!AY78+qd*a_rre/2,Daten!AY78+qd*ar/2))))</f>
        <v/>
      </c>
      <c r="AZ79" s="48" t="str">
        <f>IF(BA75&gt;nLP,"",IF(BA75=1,IF(AND(L_Rest&gt;0,OR(Geometrie!$G$22="links",Geometrie!$G$22="li.+re."),a_rli&lt;=L_Rest),Daten!AZ78-qd*a_rli/2,Daten!AZ78-qd*ar/2),IF(BA75&lt;nLP,AZ78-qd*ar/2,IF(AND(L_Rest&gt;0,OR(Geometrie!$G$22="rechts",Geometrie!$G$22="li.+re."),a_rre=L_Rest),Daten!AZ78-qd*a_rre/2,Daten!AZ78-qd*ar/2))))</f>
        <v/>
      </c>
      <c r="BA79" s="48"/>
      <c r="BB79" s="48" t="str">
        <f>IF(BA75&gt;nLP,"",IF(BA75=1,IF(AND(L_Rest&gt;0,OR(Geometrie!$G$22="links",Geometrie!$G$22="li.+re."),a_rli=L_Rest),Daten!BB78+qd*a_rli/2,Daten!BB78+qd*ar/2),IF(BA75&lt;nLP,BB78+qd*ar/2,IF(AND(L_Rest&gt;0,OR(Geometrie!$G$22="rechts",Geometrie!$G$22="li.+re."),a_rre&lt;=L_Rest),Daten!BB78+qd*a_rre/2,Daten!BB78+qd*ar/2))))</f>
        <v/>
      </c>
      <c r="BC79" s="48" t="str">
        <f>IF(BD75&gt;nLP,"",IF(BD75=1,IF(AND(L_Rest&gt;0,OR(Geometrie!$G$22="links",Geometrie!$G$22="li.+re."),a_rli&lt;=L_Rest),Daten!BC78-qd*a_rli/2,Daten!BC78-qd*ar/2),IF(BD75&lt;nLP,BC78-qd*ar/2,IF(AND(L_Rest&gt;0,OR(Geometrie!$G$22="rechts",Geometrie!$G$22="li.+re."),a_rre=L_Rest),Daten!BC78-qd*a_rre/2,Daten!BC78-qd*ar/2))))</f>
        <v/>
      </c>
      <c r="BD79" s="48"/>
      <c r="BE79" s="48" t="str">
        <f>IF(BD75&gt;nLP,"",IF(BD75=1,IF(AND(L_Rest&gt;0,OR(Geometrie!$G$22="links",Geometrie!$G$22="li.+re."),a_rli=L_Rest),Daten!BE78+qd*a_rli/2,Daten!BE78+qd*ar/2),IF(BD75&lt;nLP,BE78+qd*ar/2,IF(AND(L_Rest&gt;0,OR(Geometrie!$G$22="rechts",Geometrie!$G$22="li.+re."),a_rre&lt;=L_Rest),Daten!BE78+qd*a_rre/2,Daten!BE78+qd*ar/2))))</f>
        <v/>
      </c>
      <c r="BF79" s="48" t="str">
        <f>IF(BG75&gt;nLP,"",IF(BG75=1,IF(AND(L_Rest&gt;0,OR(Geometrie!$G$22="links",Geometrie!$G$22="li.+re."),a_rli&lt;=L_Rest),Daten!BF78-qd*a_rli/2,Daten!BF78-qd*ar/2),IF(BG75&lt;nLP,BF78-qd*ar/2,IF(AND(L_Rest&gt;0,OR(Geometrie!$G$22="rechts",Geometrie!$G$22="li.+re."),a_rre=L_Rest),Daten!BF78-qd*a_rre/2,Daten!BF78-qd*ar/2))))</f>
        <v/>
      </c>
      <c r="BG79" s="48"/>
      <c r="BH79" s="48" t="str">
        <f>IF(BG75&gt;nLP,"",IF(BG75=1,IF(AND(L_Rest&gt;0,OR(Geometrie!$G$22="links",Geometrie!$G$22="li.+re."),a_rli=L_Rest),Daten!BH78+qd*a_rli/2,Daten!BH78+qd*ar/2),IF(BG75&lt;nLP,BH78+qd*ar/2,IF(AND(L_Rest&gt;0,OR(Geometrie!$G$22="rechts",Geometrie!$G$22="li.+re."),a_rre&lt;=L_Rest),Daten!BH78+qd*a_rre/2,Daten!BH78+qd*ar/2))))</f>
        <v/>
      </c>
      <c r="BI79" s="48" t="str">
        <f>IF(BJ75&gt;nLP,"",IF(BJ75=1,IF(AND(L_Rest&gt;0,OR(Geometrie!$G$22="links",Geometrie!$G$22="li.+re."),a_rli&lt;=L_Rest),Daten!BI78-qd*a_rli/2,Daten!BI78-qd*ar/2),IF(BJ75&lt;nLP,BI78-qd*ar/2,IF(AND(L_Rest&gt;0,OR(Geometrie!$G$22="rechts",Geometrie!$G$22="li.+re."),a_rre=L_Rest),Daten!BI78-qd*a_rre/2,Daten!BI78-qd*ar/2))))</f>
        <v/>
      </c>
      <c r="BJ79" s="48"/>
      <c r="BK79" s="48" t="str">
        <f>IF(BJ75&gt;nLP,"",IF(BJ75=1,IF(AND(L_Rest&gt;0,OR(Geometrie!$G$22="links",Geometrie!$G$22="li.+re."),a_rli=L_Rest),Daten!BK78+qd*a_rli/2,Daten!BK78+qd*ar/2),IF(BJ75&lt;nLP,BK78+qd*ar/2,IF(AND(L_Rest&gt;0,OR(Geometrie!$G$22="rechts",Geometrie!$G$22="li.+re."),a_rre&lt;=L_Rest),Daten!BK78+qd*a_rre/2,Daten!BK78+qd*ar/2))))</f>
        <v/>
      </c>
      <c r="BL79" s="48" t="str">
        <f>IF(BM75&gt;nLP,"",IF(BM75=1,IF(AND(L_Rest&gt;0,OR(Geometrie!$G$22="links",Geometrie!$G$22="li.+re."),a_rli&lt;=L_Rest),Daten!BL78-qd*a_rli/2,Daten!BL78-qd*ar/2),IF(BM75&lt;nLP,BL78-qd*ar/2,IF(AND(L_Rest&gt;0,OR(Geometrie!$G$22="rechts",Geometrie!$G$22="li.+re."),a_rre=L_Rest),Daten!BL78-qd*a_rre/2,Daten!BL78-qd*ar/2))))</f>
        <v/>
      </c>
      <c r="BM79" s="48"/>
      <c r="BN79" s="48" t="str">
        <f>IF(BM75&gt;nLP,"",IF(BM75=1,IF(AND(L_Rest&gt;0,OR(Geometrie!$G$22="links",Geometrie!$G$22="li.+re."),a_rli=L_Rest),Daten!BN78+qd*a_rli/2,Daten!BN78+qd*ar/2),IF(BM75&lt;nLP,BN78+qd*ar/2,IF(AND(L_Rest&gt;0,OR(Geometrie!$G$22="rechts",Geometrie!$G$22="li.+re."),a_rre&lt;=L_Rest),Daten!BN78+qd*a_rre/2,Daten!BN78+qd*ar/2))))</f>
        <v/>
      </c>
      <c r="BO79" s="48" t="str">
        <f>IF(BP75&gt;nLP,"",IF(BP75=1,IF(AND(L_Rest&gt;0,OR(Geometrie!$G$22="links",Geometrie!$G$22="li.+re."),a_rli&lt;=L_Rest),Daten!BO78-qd*a_rli/2,Daten!BO78-qd*ar/2),IF(BP75&lt;nLP,BO78-qd*ar/2,IF(AND(L_Rest&gt;0,OR(Geometrie!$G$22="rechts",Geometrie!$G$22="li.+re."),a_rre=L_Rest),Daten!BO78-qd*a_rre/2,Daten!BO78-qd*ar/2))))</f>
        <v/>
      </c>
      <c r="BP79" s="48"/>
      <c r="BQ79" s="48" t="str">
        <f>IF(BP75&gt;nLP,"",IF(BP75=1,IF(AND(L_Rest&gt;0,OR(Geometrie!$G$22="links",Geometrie!$G$22="li.+re."),a_rli=L_Rest),Daten!BQ78+qd*a_rli/2,Daten!BQ78+qd*ar/2),IF(BP75&lt;nLP,BQ78+qd*ar/2,IF(AND(L_Rest&gt;0,OR(Geometrie!$G$22="rechts",Geometrie!$G$22="li.+re."),a_rre&lt;=L_Rest),Daten!BQ78+qd*a_rre/2,Daten!BQ78+qd*ar/2))))</f>
        <v/>
      </c>
      <c r="BR79" s="48" t="str">
        <f>IF(BS75&gt;nLP,"",IF(BS75=1,IF(AND(L_Rest&gt;0,OR(Geometrie!$G$22="links",Geometrie!$G$22="li.+re."),a_rli&lt;=L_Rest),Daten!BR78-qd*a_rli/2,Daten!BR78-qd*ar/2),IF(BS75&lt;nLP,BR78-qd*ar/2,IF(AND(L_Rest&gt;0,OR(Geometrie!$G$22="rechts",Geometrie!$G$22="li.+re."),a_rre=L_Rest),Daten!BR78-qd*a_rre/2,Daten!BR78-qd*ar/2))))</f>
        <v/>
      </c>
      <c r="BS79" s="48"/>
      <c r="BT79" s="48" t="str">
        <f>IF(BS75&gt;nLP,"",IF(BS75=1,IF(AND(L_Rest&gt;0,OR(Geometrie!$G$22="links",Geometrie!$G$22="li.+re."),a_rli=L_Rest),Daten!BT78+qd*a_rli/2,Daten!BT78+qd*ar/2),IF(BS75&lt;nLP,BT78+qd*ar/2,IF(AND(L_Rest&gt;0,OR(Geometrie!$G$22="rechts",Geometrie!$G$22="li.+re."),a_rre&lt;=L_Rest),Daten!BT78+qd*a_rre/2,Daten!BT78+qd*ar/2))))</f>
        <v/>
      </c>
      <c r="BU79" s="48" t="str">
        <f>IF(BV75&gt;nLP,"",IF(BV75=1,IF(AND(L_Rest&gt;0,OR(Geometrie!$G$22="links",Geometrie!$G$22="li.+re."),a_rli&lt;=L_Rest),Daten!BU78-qd*a_rli/2,Daten!BU78-qd*ar/2),IF(BV75&lt;nLP,BU78-qd*ar/2,IF(AND(L_Rest&gt;0,OR(Geometrie!$G$22="rechts",Geometrie!$G$22="li.+re."),a_rre=L_Rest),Daten!BU78-qd*a_rre/2,Daten!BU78-qd*ar/2))))</f>
        <v/>
      </c>
      <c r="BV79" s="48"/>
      <c r="BW79" s="48" t="str">
        <f>IF(BV75&gt;nLP,"",IF(BV75=1,IF(AND(L_Rest&gt;0,OR(Geometrie!$G$22="links",Geometrie!$G$22="li.+re."),a_rli=L_Rest),Daten!BW78+qd*a_rli/2,Daten!BW78+qd*ar/2),IF(BV75&lt;nLP,BW78+qd*ar/2,IF(AND(L_Rest&gt;0,OR(Geometrie!$G$22="rechts",Geometrie!$G$22="li.+re."),a_rre&lt;=L_Rest),Daten!BW78+qd*a_rre/2,Daten!BW78+qd*ar/2))))</f>
        <v/>
      </c>
      <c r="BX79" s="48" t="str">
        <f>IF(BY75&gt;nLP,"",IF(BY75=1,IF(AND(L_Rest&gt;0,OR(Geometrie!$G$22="links",Geometrie!$G$22="li.+re."),a_rli&lt;=L_Rest),Daten!BX78-qd*a_rli/2,Daten!BX78-qd*ar/2),IF(BY75&lt;nLP,BX78-qd*ar/2,IF(AND(L_Rest&gt;0,OR(Geometrie!$G$22="rechts",Geometrie!$G$22="li.+re."),a_rre=L_Rest),Daten!BX78-qd*a_rre/2,Daten!BX78-qd*ar/2))))</f>
        <v/>
      </c>
      <c r="BY79" s="48"/>
      <c r="BZ79" s="48" t="str">
        <f>IF(BY75&gt;nLP,"",IF(BY75=1,IF(AND(L_Rest&gt;0,OR(Geometrie!$G$22="links",Geometrie!$G$22="li.+re."),a_rli=L_Rest),Daten!BZ78+qd*a_rli/2,Daten!BZ78+qd*ar/2),IF(BY75&lt;nLP,BZ78+qd*ar/2,IF(AND(L_Rest&gt;0,OR(Geometrie!$G$22="rechts",Geometrie!$G$22="li.+re."),a_rre&lt;=L_Rest),Daten!BZ78+qd*a_rre/2,Daten!BZ78+qd*ar/2))))</f>
        <v/>
      </c>
      <c r="CA79" s="48" t="str">
        <f>IF(CB75&gt;nLP,"",IF(CB75=1,IF(AND(L_Rest&gt;0,OR(Geometrie!$G$22="links",Geometrie!$G$22="li.+re."),a_rli&lt;=L_Rest),Daten!CA78-qd*a_rli/2,Daten!CA78-qd*ar/2),IF(CB75&lt;nLP,CA78-qd*ar/2,IF(AND(L_Rest&gt;0,OR(Geometrie!$G$22="rechts",Geometrie!$G$22="li.+re."),a_rre=L_Rest),Daten!CA78-qd*a_rre/2,Daten!CA78-qd*ar/2))))</f>
        <v/>
      </c>
      <c r="CB79" s="48"/>
      <c r="CC79" s="48" t="str">
        <f>IF(CB75&gt;nLP,"",IF(CB75=1,IF(AND(L_Rest&gt;0,OR(Geometrie!$G$22="links",Geometrie!$G$22="li.+re."),a_rli=L_Rest),Daten!CC78+qd*a_rli/2,Daten!CC78+qd*ar/2),IF(CB75&lt;nLP,CC78+qd*ar/2,IF(AND(L_Rest&gt;0,OR(Geometrie!$G$22="rechts",Geometrie!$G$22="li.+re."),a_rre&lt;=L_Rest),Daten!CC78+qd*a_rre/2,Daten!CC78+qd*ar/2))))</f>
        <v/>
      </c>
    </row>
    <row r="80" spans="1:81">
      <c r="E80" s="17"/>
      <c r="F80" s="17" t="s">
        <v>113</v>
      </c>
      <c r="G80" s="17"/>
      <c r="H80" s="17">
        <f>IF(H76&gt;0,ROUNDUP(H76/ar,0)+1,0)</f>
        <v>2</v>
      </c>
      <c r="I80" s="48"/>
      <c r="J80" s="17"/>
      <c r="K80" s="17">
        <f>IF(K76&gt;0,ROUNDUP(K76/ar,0)+1,0)</f>
        <v>3</v>
      </c>
      <c r="L80" s="48"/>
      <c r="M80" s="17"/>
      <c r="N80" s="17">
        <f>IF(N76&gt;0,ROUNDUP(N76/ar,0)+1,0)</f>
        <v>3</v>
      </c>
      <c r="O80" s="48"/>
      <c r="P80" s="17"/>
      <c r="Q80" s="17">
        <f>IF(Q76&gt;0,ROUNDUP(Q76/ar,0)+1,0)</f>
        <v>3</v>
      </c>
      <c r="R80" s="48"/>
      <c r="T80" s="17">
        <f>IF(T76&gt;0,ROUNDUP(T76/ar,0)+1,0)</f>
        <v>3</v>
      </c>
      <c r="U80" s="48"/>
      <c r="W80" s="17">
        <f>IF(W76&gt;0,ROUNDUP(W76/ar,0)+1,0)</f>
        <v>3</v>
      </c>
      <c r="X80" s="48"/>
      <c r="Z80" s="17">
        <f>IF(Z76&gt;0,ROUNDUP(Z76/ar,0)+1,0)</f>
        <v>3</v>
      </c>
      <c r="AA80" s="48"/>
      <c r="AC80" s="17">
        <f>IF(AC76&gt;0,ROUNDUP(AC76/ar,0)+1,0)</f>
        <v>3</v>
      </c>
      <c r="AD80" s="48"/>
      <c r="AF80" s="17">
        <f>IF(AF76&gt;0,ROUNDUP(AF76/ar,0)+1,0)</f>
        <v>3</v>
      </c>
      <c r="AG80" s="48"/>
      <c r="AI80" s="17">
        <f>IF(AI76&gt;0,ROUNDUP(AI76/ar,0)+1,0)</f>
        <v>0</v>
      </c>
      <c r="AJ80" s="48"/>
      <c r="AL80" s="17">
        <f>IF(AL76&gt;0,ROUNDUP(AL76/ar,0)+1,0)</f>
        <v>0</v>
      </c>
      <c r="AM80" s="48"/>
      <c r="AO80" s="17">
        <f>IF(AO76&gt;0,ROUNDUP(AO76/ar,0)+1,0)</f>
        <v>0</v>
      </c>
      <c r="AP80" s="48"/>
      <c r="AQ80" s="17"/>
      <c r="AR80" s="17">
        <f>IF(AR76&gt;0,ROUNDUP(AR76/ar,0)+1,0)</f>
        <v>0</v>
      </c>
      <c r="AS80" s="48"/>
      <c r="AU80" s="17">
        <f>IF(AU76&gt;0,ROUNDUP(AU76/ar,0)+1,0)</f>
        <v>0</v>
      </c>
      <c r="AV80" s="48"/>
      <c r="AW80" s="17"/>
      <c r="AX80" s="17">
        <f>IF(AX76&gt;0,ROUNDUP(AX76/ar,0)+1,0)</f>
        <v>0</v>
      </c>
      <c r="AY80" s="48"/>
      <c r="AZ80" s="17"/>
      <c r="BA80" s="17">
        <f>IF(BA76&gt;0,ROUNDUP(BA76/ar,0)+1,0)</f>
        <v>0</v>
      </c>
      <c r="BB80" s="48"/>
      <c r="BC80" s="17"/>
      <c r="BD80" s="17">
        <f>IF(BD76&gt;0,ROUNDUP(BD76/ar,0)+1,0)</f>
        <v>0</v>
      </c>
      <c r="BE80" s="48"/>
      <c r="BF80" s="17"/>
      <c r="BG80" s="17">
        <f>IF(BG76&gt;0,ROUNDUP(BG76/ar,0)+1,0)</f>
        <v>0</v>
      </c>
      <c r="BH80" s="48"/>
      <c r="BI80" s="17"/>
      <c r="BJ80" s="17">
        <f>IF(BJ76&gt;0,ROUNDUP(BJ76/ar,0)+1,0)</f>
        <v>0</v>
      </c>
      <c r="BK80" s="48"/>
      <c r="BL80" s="17"/>
      <c r="BM80" s="17">
        <f>IF(BM76&gt;0,ROUNDUP(BM76/ar,0)+1,0)</f>
        <v>0</v>
      </c>
      <c r="BN80" s="48"/>
      <c r="BO80" s="17"/>
      <c r="BP80" s="17">
        <f>IF(BP76&gt;0,ROUNDUP(BP76/ar,0)+1,0)</f>
        <v>0</v>
      </c>
      <c r="BQ80" s="48"/>
      <c r="BR80" s="17"/>
      <c r="BS80" s="17">
        <f>IF(BS76&gt;0,ROUNDUP(BS76/ar,0)+1,0)</f>
        <v>0</v>
      </c>
      <c r="BT80" s="48"/>
      <c r="BU80" s="17"/>
      <c r="BV80" s="17">
        <f>IF(BV76&gt;0,ROUNDUP(BV76/ar,0)+1,0)</f>
        <v>0</v>
      </c>
      <c r="BW80" s="48"/>
      <c r="BX80" s="17"/>
      <c r="BY80" s="17">
        <f>IF(BY76&gt;0,ROUNDUP(BY76/ar,0)+1,0)</f>
        <v>0</v>
      </c>
      <c r="BZ80" s="48"/>
      <c r="CA80" s="17"/>
      <c r="CB80" s="17">
        <f>IF(CB76&gt;0,ROUNDUP(CB76/ar,0)+1,0)</f>
        <v>0</v>
      </c>
      <c r="CC80" s="48"/>
    </row>
    <row r="81" spans="1:81">
      <c r="N81" s="5"/>
      <c r="O81" s="5"/>
      <c r="S81" s="5"/>
      <c r="AP81" s="17"/>
      <c r="AQ81" s="17"/>
      <c r="AR81" s="17"/>
      <c r="AT81" s="5"/>
      <c r="AU81" s="5"/>
      <c r="AV81" s="5"/>
      <c r="AW81" s="17"/>
      <c r="AX81" s="17"/>
      <c r="AY81" s="17"/>
    </row>
    <row r="82" spans="1:81">
      <c r="D82" s="17" t="s">
        <v>147</v>
      </c>
      <c r="F82" s="17" t="s">
        <v>114</v>
      </c>
      <c r="G82" s="17"/>
      <c r="H82" s="17" t="str">
        <f>IF($E87=0,"",IF($E84=H_T,"unterstützt","frei"))</f>
        <v>unterstützt</v>
      </c>
      <c r="I82" s="17"/>
      <c r="J82" s="17"/>
      <c r="K82" s="17" t="str">
        <f>IF($E87=0,"",IF($E84=H_T,"unterstützt","frei"))</f>
        <v>unterstützt</v>
      </c>
      <c r="L82" s="17"/>
      <c r="M82" s="17"/>
      <c r="N82" s="17" t="str">
        <f>IF($E87=0,"",IF($E84=H_T,"unterstützt","frei"))</f>
        <v>unterstützt</v>
      </c>
      <c r="P82" s="17"/>
      <c r="Q82" s="17" t="str">
        <f>IF($E87=0,"",IF($E84=H_T,"unterstützt","frei"))</f>
        <v>unterstützt</v>
      </c>
      <c r="T82" s="17" t="str">
        <f>IF($E87=0,"",IF($E84=H_T,"unterstützt","frei"))</f>
        <v>unterstützt</v>
      </c>
      <c r="W82" s="17" t="str">
        <f>IF($E87=0,"",IF($E84=H_T,"unterstützt","frei"))</f>
        <v>unterstützt</v>
      </c>
      <c r="Z82" s="17" t="str">
        <f>IF($E87=0,"",IF($E84=H_T,"unterstützt","frei"))</f>
        <v>unterstützt</v>
      </c>
      <c r="AC82" s="17" t="str">
        <f>IF($E87=0,"",IF($E84=H_T,"unterstützt","frei"))</f>
        <v>unterstützt</v>
      </c>
      <c r="AF82" s="17" t="str">
        <f>IF($E87=0,"",IF($E84=H_T,"unterstützt","frei"))</f>
        <v>unterstützt</v>
      </c>
      <c r="AI82" s="17" t="str">
        <f>IF($E87=0,"",IF($E84=H_T,"unterstützt","frei"))</f>
        <v>unterstützt</v>
      </c>
      <c r="AL82" s="17" t="str">
        <f>IF($E87=0,"",IF($E84=H_T,"unterstützt","frei"))</f>
        <v>unterstützt</v>
      </c>
      <c r="AO82" s="17" t="str">
        <f>IF($E87=0,"",IF($E84=H_T,"unterstützt","frei"))</f>
        <v>unterstützt</v>
      </c>
      <c r="AP82" s="17"/>
      <c r="AQ82" s="17"/>
      <c r="AR82" s="17" t="str">
        <f>IF($E87=0,"",IF($E84=H_T,"unterstützt","frei"))</f>
        <v>unterstützt</v>
      </c>
      <c r="AS82" s="17"/>
      <c r="AU82" s="17" t="str">
        <f>IF($E87=0,"",IF($E84=H_T,"unterstützt","frei"))</f>
        <v>unterstützt</v>
      </c>
      <c r="AW82" s="17"/>
      <c r="AX82" s="17" t="str">
        <f>IF($E87=0,"",IF($E84=H_T,"unterstützt","frei"))</f>
        <v>unterstützt</v>
      </c>
      <c r="AY82" s="17"/>
      <c r="AZ82" s="17"/>
      <c r="BA82" s="17" t="str">
        <f>IF($E87=0,"",IF($E84=H_T,"unterstützt","frei"))</f>
        <v>unterstützt</v>
      </c>
      <c r="BB82" s="17"/>
      <c r="BC82" s="17"/>
      <c r="BD82" s="17" t="str">
        <f>IF($E87=0,"",IF($E84=H_T,"unterstützt","frei"))</f>
        <v>unterstützt</v>
      </c>
      <c r="BE82" s="17"/>
      <c r="BF82" s="17"/>
      <c r="BG82" s="17" t="str">
        <f>IF($E87=0,"",IF($E84=H_T,"unterstützt","frei"))</f>
        <v>unterstützt</v>
      </c>
      <c r="BH82" s="17"/>
      <c r="BI82" s="17"/>
      <c r="BJ82" s="17" t="str">
        <f>IF($E87=0,"",IF($E84=H_T,"unterstützt","frei"))</f>
        <v>unterstützt</v>
      </c>
      <c r="BK82" s="17"/>
      <c r="BL82" s="17"/>
      <c r="BM82" s="17" t="str">
        <f>IF($E87=0,"",IF($E84=H_T,"unterstützt","frei"))</f>
        <v>unterstützt</v>
      </c>
      <c r="BN82" s="17"/>
      <c r="BO82" s="17"/>
      <c r="BP82" s="17" t="str">
        <f>IF($E87=0,"",IF($E84=H_T,"unterstützt","frei"))</f>
        <v>unterstützt</v>
      </c>
      <c r="BQ82" s="17"/>
      <c r="BR82" s="17"/>
      <c r="BS82" s="17" t="str">
        <f>IF($E87=0,"",IF($E84=H_T,"unterstützt","frei"))</f>
        <v>unterstützt</v>
      </c>
      <c r="BT82" s="17"/>
      <c r="BU82" s="17"/>
      <c r="BV82" s="17" t="str">
        <f>IF($E87=0,"",IF($E84=H_T,"unterstützt","frei"))</f>
        <v>unterstützt</v>
      </c>
      <c r="BW82" s="17"/>
      <c r="BX82" s="17"/>
      <c r="BY82" s="17" t="str">
        <f>IF($E87=0,"",IF($E84=H_T,"unterstützt","frei"))</f>
        <v>unterstützt</v>
      </c>
      <c r="BZ82" s="17"/>
      <c r="CA82" s="17"/>
      <c r="CB82" s="17" t="str">
        <f>IF($E87=0,"",IF($E84=H_T,"unterstützt","frei"))</f>
        <v>unterstützt</v>
      </c>
      <c r="CC82" s="17"/>
    </row>
    <row r="83" spans="1:81">
      <c r="A83" s="89">
        <f>IF(OR(ABS(H87)=Bemessung!$C$24,ABS(K87)=Bemessung!$C$24,ABS(N87)=Bemessung!$C$24,ABS(Q87)=Bemessung!$C$24,ABS(T87)=Bemessung!$C$24,ABS(W87)=Bemessung!$C$24,ABS(Z87)=Bemessung!$C$24,ABS(AC87)=Bemessung!$C$24,ABS(AF87)=Bemessung!$C$24,ABS(AI87)=Bemessung!$C$24,ABS(AL87)=Bemessung!$C$24,ABS(AO87)=Bemessung!$C$24,ABS(AR87)=Bemessung!$C$24,ABS(AU87)=Bemessung!$C$24,ABS(AX87)=Bemessung!$C$24,ABS(BA87)=Bemessung!$C$24,ABS(BD87)=Bemessung!$C$24,ABS(BG87)=Bemessung!$C$24,ABS(BJ87)=Bemessung!$C$24,ABS(BM87)=Bemessung!$C$24,ABS(BP87)=Bemessung!$C$24,ABS(BS87)=Bemessung!$C$24,ABS(BV87)=Bemessung!$C$24,ABS(BY87)=Bemessung!$C$24,ABS(CB87)=Bemessung!$C$24),D83,"")</f>
        <v>1</v>
      </c>
      <c r="D83" s="17">
        <v>1</v>
      </c>
      <c r="F83" s="17" t="s">
        <v>115</v>
      </c>
      <c r="G83" s="17"/>
      <c r="H83" s="48" t="str">
        <f>IF($E87=0,"",IF($E85=0,"unterstützt","frei"))</f>
        <v>frei</v>
      </c>
      <c r="I83" s="17"/>
      <c r="J83" s="17"/>
      <c r="K83" s="48" t="str">
        <f>IF($E87=0,"",IF($E85=0,"unterstützt","frei"))</f>
        <v>frei</v>
      </c>
      <c r="L83" s="17"/>
      <c r="M83" s="17"/>
      <c r="N83" s="48" t="str">
        <f>IF($E87=0,"",IF($E85=0,"unterstützt","frei"))</f>
        <v>frei</v>
      </c>
      <c r="P83" s="17"/>
      <c r="Q83" s="48" t="str">
        <f>IF($E87=0,"",IF($E85=0,"unterstützt","frei"))</f>
        <v>frei</v>
      </c>
      <c r="T83" s="48" t="str">
        <f>IF($E87=0,"",IF($E85=0,"unterstützt","frei"))</f>
        <v>frei</v>
      </c>
      <c r="W83" s="48" t="str">
        <f>IF($E87=0,"",IF($E85=0,"unterstützt","frei"))</f>
        <v>frei</v>
      </c>
      <c r="Z83" s="48" t="str">
        <f>IF($E87=0,"",IF($E85=0,"unterstützt","frei"))</f>
        <v>frei</v>
      </c>
      <c r="AC83" s="48" t="str">
        <f>IF($E87=0,"",IF($E85=0,"unterstützt","frei"))</f>
        <v>frei</v>
      </c>
      <c r="AF83" s="48" t="str">
        <f>IF($E87=0,"",IF($E85=0,"unterstützt","frei"))</f>
        <v>frei</v>
      </c>
      <c r="AI83" s="48" t="str">
        <f>IF($E87=0,"",IF($E85=0,"unterstützt","frei"))</f>
        <v>frei</v>
      </c>
      <c r="AL83" s="48" t="str">
        <f>IF($E87=0,"",IF($E85=0,"unterstützt","frei"))</f>
        <v>frei</v>
      </c>
      <c r="AO83" s="48" t="str">
        <f>IF($E87=0,"",IF($E85=0,"unterstützt","frei"))</f>
        <v>frei</v>
      </c>
      <c r="AP83" s="17"/>
      <c r="AQ83" s="17"/>
      <c r="AR83" s="48" t="str">
        <f>IF($E87=0,"",IF($E85=0,"unterstützt","frei"))</f>
        <v>frei</v>
      </c>
      <c r="AS83" s="17"/>
      <c r="AU83" s="48" t="str">
        <f>IF($E87=0,"",IF($E85=0,"unterstützt","frei"))</f>
        <v>frei</v>
      </c>
      <c r="AW83" s="17"/>
      <c r="AX83" s="48" t="str">
        <f>IF($E87=0,"",IF($E85=0,"unterstützt","frei"))</f>
        <v>frei</v>
      </c>
      <c r="AY83" s="17"/>
      <c r="AZ83" s="17"/>
      <c r="BA83" s="48" t="str">
        <f>IF($E87=0,"",IF($E85=0,"unterstützt","frei"))</f>
        <v>frei</v>
      </c>
      <c r="BB83" s="17"/>
      <c r="BC83" s="17"/>
      <c r="BD83" s="48" t="str">
        <f>IF($E87=0,"",IF($E85=0,"unterstützt","frei"))</f>
        <v>frei</v>
      </c>
      <c r="BE83" s="17"/>
      <c r="BF83" s="17"/>
      <c r="BG83" s="48" t="str">
        <f>IF($E87=0,"",IF($E85=0,"unterstützt","frei"))</f>
        <v>frei</v>
      </c>
      <c r="BH83" s="17"/>
      <c r="BI83" s="17"/>
      <c r="BJ83" s="48" t="str">
        <f>IF($E87=0,"",IF($E85=0,"unterstützt","frei"))</f>
        <v>frei</v>
      </c>
      <c r="BK83" s="17"/>
      <c r="BL83" s="17"/>
      <c r="BM83" s="48" t="str">
        <f>IF($E87=0,"",IF($E85=0,"unterstützt","frei"))</f>
        <v>frei</v>
      </c>
      <c r="BN83" s="17"/>
      <c r="BO83" s="17"/>
      <c r="BP83" s="48" t="str">
        <f>IF($E87=0,"",IF($E85=0,"unterstützt","frei"))</f>
        <v>frei</v>
      </c>
      <c r="BQ83" s="17"/>
      <c r="BR83" s="17"/>
      <c r="BS83" s="48" t="str">
        <f>IF($E87=0,"",IF($E85=0,"unterstützt","frei"))</f>
        <v>frei</v>
      </c>
      <c r="BT83" s="17"/>
      <c r="BU83" s="17"/>
      <c r="BV83" s="48" t="str">
        <f>IF($E87=0,"",IF($E85=0,"unterstützt","frei"))</f>
        <v>frei</v>
      </c>
      <c r="BW83" s="17"/>
      <c r="BX83" s="17"/>
      <c r="BY83" s="48" t="str">
        <f>IF($E87=0,"",IF($E85=0,"unterstützt","frei"))</f>
        <v>frei</v>
      </c>
      <c r="BZ83" s="17"/>
      <c r="CA83" s="17"/>
      <c r="CB83" s="48" t="str">
        <f>IF($E87=0,"",IF($E85=0,"unterstützt","frei"))</f>
        <v>frei</v>
      </c>
      <c r="CC83" s="17"/>
    </row>
    <row r="84" spans="1:81">
      <c r="B84" s="17"/>
      <c r="D84" s="17" t="s">
        <v>109</v>
      </c>
      <c r="E84" s="48">
        <f>H_T</f>
        <v>4.5</v>
      </c>
      <c r="F84" s="53" t="s">
        <v>116</v>
      </c>
      <c r="G84" s="52"/>
      <c r="H84" s="84">
        <f>IF(OR($E87=0,H$78=0),"",IF(H$78=0,"",H$78/H_T))</f>
        <v>3.3333333333333335</v>
      </c>
      <c r="I84" s="68"/>
      <c r="J84" s="14"/>
      <c r="K84" s="84">
        <f>IF(OR($E87=0,K$78=0),"",IF(K$78=0,"",K$78/H_T))</f>
        <v>2.75</v>
      </c>
      <c r="L84" s="14"/>
      <c r="M84" s="52"/>
      <c r="N84" s="84">
        <f>IF(OR($E87=0,N$78=0),"",IF(N$78=0,"",N$78/H_T))</f>
        <v>1.9166666666666667</v>
      </c>
      <c r="O84" s="14"/>
      <c r="P84" s="52"/>
      <c r="Q84" s="84">
        <f>IF(OR($E87=0,Q$78=0),"",IF(Q$78=0,"",Q$78/H_T))</f>
        <v>1.0833333333333333</v>
      </c>
      <c r="R84" s="14"/>
      <c r="S84" s="52"/>
      <c r="T84" s="84">
        <f>IF(OR($E87=0,T$78=0),"",IF(T$78=0,"",T$78/H_T))</f>
        <v>0.25</v>
      </c>
      <c r="U84" s="14"/>
      <c r="V84" s="52"/>
      <c r="W84" s="84">
        <f>IF(OR($E87=0,W$78=0),"",IF(W$78=0,"",W$78/H_T))</f>
        <v>-0.58333333333333337</v>
      </c>
      <c r="X84" s="14"/>
      <c r="Y84" s="52"/>
      <c r="Z84" s="84">
        <f>IF(OR($E87=0,Z$78=0),"",IF(Z$78=0,"",Z$78/H_T))</f>
        <v>-1.4166666666666667</v>
      </c>
      <c r="AA84" s="14"/>
      <c r="AB84" s="52"/>
      <c r="AC84" s="84">
        <f>IF(OR($E87=0,AC$78=0),"",IF(AC$78=0,"",AC$78/H_T))</f>
        <v>-2.25</v>
      </c>
      <c r="AD84" s="14"/>
      <c r="AE84" s="52"/>
      <c r="AF84" s="84">
        <f>IF(OR($E87=0,AF$78=0),"",IF(AF$78=0,"",AF$78/H_T))</f>
        <v>-3.0833333333333335</v>
      </c>
      <c r="AG84" s="14"/>
      <c r="AH84" s="52"/>
      <c r="AI84" s="84" t="str">
        <f>IF(OR($E87=0,AI$78=0),"",IF(AI$78=0,"",AI$78/H_T))</f>
        <v/>
      </c>
      <c r="AJ84" s="14"/>
      <c r="AK84" s="52"/>
      <c r="AL84" s="84" t="str">
        <f>IF(OR($E87=0,AL$78=0),"",IF(AL$78=0,"",AL$78/H_T))</f>
        <v/>
      </c>
      <c r="AM84" s="14"/>
      <c r="AN84" s="52"/>
      <c r="AO84" s="84" t="str">
        <f>IF(OR($E87=0,AO$78=0),"",IF(AO$78=0,"",AO$78/H_T))</f>
        <v/>
      </c>
      <c r="AP84" s="14"/>
      <c r="AQ84" s="52"/>
      <c r="AR84" s="84" t="str">
        <f>IF(OR($E87=0,AR$78=0),"",IF(AR$78=0,"",AR$78/H_T))</f>
        <v/>
      </c>
      <c r="AS84" s="14"/>
      <c r="AT84" s="52"/>
      <c r="AU84" s="84" t="str">
        <f>IF(OR($E87=0,AU$78=0),"",IF(AU$78=0,"",AU$78/H_T))</f>
        <v/>
      </c>
      <c r="AV84" s="14"/>
      <c r="AW84" s="52"/>
      <c r="AX84" s="84" t="str">
        <f>IF(OR($E87=0,AX$78=0),"",IF(AX$78=0,"",AX$78/H_T))</f>
        <v/>
      </c>
      <c r="AY84" s="14"/>
      <c r="AZ84" s="52"/>
      <c r="BA84" s="84" t="str">
        <f>IF(OR($E87=0,BA$78=0),"",IF(BA$78=0,"",BA$78/H_T))</f>
        <v/>
      </c>
      <c r="BB84" s="14"/>
      <c r="BC84" s="52"/>
      <c r="BD84" s="84" t="str">
        <f>IF(OR($E87=0,BD$78=0),"",IF(BD$78=0,"",BD$78/H_T))</f>
        <v/>
      </c>
      <c r="BE84" s="14"/>
      <c r="BF84" s="52"/>
      <c r="BG84" s="84" t="str">
        <f>IF(OR($E87=0,BG$78=0),"",IF(BG$78=0,"",BG$78/H_T))</f>
        <v/>
      </c>
      <c r="BH84" s="14"/>
      <c r="BI84" s="52"/>
      <c r="BJ84" s="84" t="str">
        <f>IF(OR($E87=0,BJ$78=0),"",IF(BJ$78=0,"",BJ$78/H_T))</f>
        <v/>
      </c>
      <c r="BK84" s="14"/>
      <c r="BL84" s="52"/>
      <c r="BM84" s="84" t="str">
        <f>IF(OR($E87=0,BM$78=0),"",IF(BM$78=0,"",BM$78/H_T))</f>
        <v/>
      </c>
      <c r="BN84" s="14"/>
      <c r="BO84" s="52"/>
      <c r="BP84" s="84" t="str">
        <f>IF(OR($E87=0,BP$78=0),"",IF(BP$78=0,"",BP$78/H_T))</f>
        <v/>
      </c>
      <c r="BQ84" s="14"/>
      <c r="BR84" s="52"/>
      <c r="BS84" s="84" t="str">
        <f>IF(OR($E87=0,BS$78=0),"",IF(BS$78=0,"",BS$78/H_T))</f>
        <v/>
      </c>
      <c r="BT84" s="14"/>
      <c r="BU84" s="52"/>
      <c r="BV84" s="84" t="str">
        <f>IF(OR($E87=0,BV$78=0),"",IF(BV$78=0,"",BV$78/H_T))</f>
        <v/>
      </c>
      <c r="BW84" s="14"/>
      <c r="BX84" s="52"/>
      <c r="BY84" s="84" t="str">
        <f>IF(OR($E87=0,BY$78=0),"",IF(BY$78=0,"",BY$78/H_T))</f>
        <v/>
      </c>
      <c r="BZ84" s="14"/>
      <c r="CA84" s="52"/>
      <c r="CB84" s="84" t="str">
        <f>IF(OR($E87=0,CB$78=0),"",IF(CB$78=0,"",CB$78/H_T))</f>
        <v/>
      </c>
      <c r="CC84" s="14"/>
    </row>
    <row r="85" spans="1:81">
      <c r="B85" s="17" t="s">
        <v>111</v>
      </c>
      <c r="C85" s="91">
        <f>IF(A83="","",MAX(MAX(H85,K85,N85,Q85,T85,W85,Z85,AC85,AF85,AI85,AL85,AO85,AR85,AU85,AX85,BA85,BD85,BG85,BJ85,BM85,BP85,BS85,BV85,BY85,CB85),ABS(MIN(H85,K85,N85,Q85,T85,W85,Z85,AC85,AF85,AI85,AL85,AO85,AR85,AU85,AX85,BA85,BD85,BG85,BJ85,BM85,BP85,BS85,BV85,BY85,CB85))))</f>
        <v>6.8518518518518521</v>
      </c>
      <c r="D85" s="17" t="s">
        <v>110</v>
      </c>
      <c r="E85" s="48">
        <f>E84-E87</f>
        <v>3.75</v>
      </c>
      <c r="F85" s="55" t="s">
        <v>111</v>
      </c>
      <c r="G85" s="33"/>
      <c r="H85" s="48">
        <f>IF(frei="nein",0,IF(OR($E87=0,H$78=0),"",IF(H$78=0,"",IF(AND(H82="frei",H83="frei"),6*H84*H$76/H$80/$E87,4*H84*H$76/H$80/$E87))))</f>
        <v>4.4444444444444446</v>
      </c>
      <c r="I85" s="54"/>
      <c r="J85" s="17"/>
      <c r="K85" s="48">
        <f>IF(frei="nein",0,IF(OR($E87=0,K$78=0),"",IF(K$78=0,"",IF(AND(K82="frei",K83="frei"),6*K84*K$76/K$80/$E87,4*K84*K$76/K$80/$E87))))</f>
        <v>6.1111111111111107</v>
      </c>
      <c r="L85" s="48"/>
      <c r="M85" s="33"/>
      <c r="N85" s="48">
        <f>IF(frei="nein",0,IF(OR($E87=0,N$78=0),"",IF(N$78=0,"",IF(AND(N82="frei",N83="frei"),6*N84*N$76/N$80/$E87,4*N84*N$76/N$80/$E87))))</f>
        <v>4.2592592592592595</v>
      </c>
      <c r="O85" s="48"/>
      <c r="P85" s="33"/>
      <c r="Q85" s="48">
        <f>IF(frei="nein",0,IF(OR($E87=0,Q$78=0),"",IF(Q$78=0,"",IF(AND(Q82="frei",Q83="frei"),6*Q84*Q$76/Q$80/$E87,4*Q84*Q$76/Q$80/$E87))))</f>
        <v>2.407407407407407</v>
      </c>
      <c r="R85" s="48"/>
      <c r="S85" s="33"/>
      <c r="T85" s="48">
        <f>IF(frei="nein",0,IF(OR($E87=0,T$78=0),"",IF(T$78=0,"",IF(AND(T82="frei",T83="frei"),6*T84*T$76/T$80/$E87,4*T84*T$76/T$80/$E87))))</f>
        <v>0.55555555555555558</v>
      </c>
      <c r="U85" s="48"/>
      <c r="V85" s="33"/>
      <c r="W85" s="48">
        <f>IF(frei="nein",0,IF(OR($E87=0,W$78=0),"",IF(W$78=0,"",IF(AND(W82="frei",W83="frei"),6*W84*W$76/W$80/$E87,4*W84*W$76/W$80/$E87))))</f>
        <v>-1.2962962962962965</v>
      </c>
      <c r="X85" s="48"/>
      <c r="Y85" s="33"/>
      <c r="Z85" s="48">
        <f>IF(frei="nein",0,IF(OR($E87=0,Z$78=0),"",IF(Z$78=0,"",IF(AND(Z82="frei",Z83="frei"),6*Z84*Z$76/Z$80/$E87,4*Z84*Z$76/Z$80/$E87))))</f>
        <v>-3.1481481481481484</v>
      </c>
      <c r="AA85" s="48"/>
      <c r="AB85" s="33"/>
      <c r="AC85" s="48">
        <f>IF(frei="nein",0,IF(OR($E87=0,AC$78=0),"",IF(AC$78=0,"",IF(AND(AC82="frei",AC83="frei"),6*AC84*AC$76/AC$80/$E87,4*AC84*AC$76/AC$80/$E87))))</f>
        <v>-5</v>
      </c>
      <c r="AD85" s="48"/>
      <c r="AE85" s="33"/>
      <c r="AF85" s="48">
        <f>IF(frei="nein",0,IF(OR($E87=0,AF$78=0),"",IF(AF$78=0,"",IF(AND(AF82="frei",AF83="frei"),6*AF84*AF$76/AF$80/$E87,4*AF84*AF$76/AF$80/$E87))))</f>
        <v>-6.8518518518518521</v>
      </c>
      <c r="AG85" s="48"/>
      <c r="AH85" s="33"/>
      <c r="AI85" s="48" t="str">
        <f>IF(frei="nein",0,IF(OR($E87=0,AI$78=0),"",IF(AI$78=0,"",IF(AND(AI82="frei",AI83="frei"),6*AI84*AI$76/AI$80/$E87,4*AI84*AI$76/AI$80/$E87))))</f>
        <v/>
      </c>
      <c r="AJ85" s="48"/>
      <c r="AK85" s="33"/>
      <c r="AL85" s="48" t="str">
        <f>IF(frei="nein",0,IF(OR($E87=0,AL$78=0),"",IF(AL$78=0,"",IF(AND(AL82="frei",AL83="frei"),6*AL84*AL$76/AL$80/$E87,4*AL84*AL$76/AL$80/$E87))))</f>
        <v/>
      </c>
      <c r="AM85" s="48"/>
      <c r="AN85" s="33"/>
      <c r="AO85" s="48" t="str">
        <f>IF(frei="nein",0,IF(OR($E87=0,AO$78=0),"",IF(AO$78=0,"",IF(AND(AO82="frei",AO83="frei"),6*AO84*AO$76/AO$80/$E87,4*AO84*AO$76/AO$80/$E87))))</f>
        <v/>
      </c>
      <c r="AP85" s="48"/>
      <c r="AQ85" s="33"/>
      <c r="AR85" s="48" t="str">
        <f>IF(frei="nein",0,IF(OR($E87=0,AR$78=0),"",IF(AR$78=0,"",IF(AND(AR82="frei",AR83="frei"),6*AR84*AR$76/AR$80/$E87,4*AR84*AR$76/AR$80/$E87))))</f>
        <v/>
      </c>
      <c r="AS85" s="48"/>
      <c r="AT85" s="33"/>
      <c r="AU85" s="48" t="str">
        <f>IF(frei="nein",0,IF(OR($E87=0,AU$78=0),"",IF(AU$78=0,"",IF(AND(AU82="frei",AU83="frei"),6*AU84*AU$76/AU$80/$E87,4*AU84*AU$76/AU$80/$E87))))</f>
        <v/>
      </c>
      <c r="AV85" s="48"/>
      <c r="AW85" s="33"/>
      <c r="AX85" s="48" t="str">
        <f>IF(frei="nein",0,IF(OR($E87=0,AX$78=0),"",IF(AX$78=0,"",IF(AND(AX82="frei",AX83="frei"),6*AX84*AX$76/AX$80/$E87,4*AX84*AX$76/AX$80/$E87))))</f>
        <v/>
      </c>
      <c r="AY85" s="48"/>
      <c r="AZ85" s="33"/>
      <c r="BA85" s="48" t="str">
        <f>IF(frei="nein",0,IF(OR($E87=0,BA$78=0),"",IF(BA$78=0,"",IF(AND(BA82="frei",BA83="frei"),6*BA84*BA$76/BA$80/$E87,4*BA84*BA$76/BA$80/$E87))))</f>
        <v/>
      </c>
      <c r="BB85" s="48"/>
      <c r="BC85" s="33"/>
      <c r="BD85" s="48" t="str">
        <f>IF(frei="nein",0,IF(OR($E87=0,BD$78=0),"",IF(BD$78=0,"",IF(AND(BD82="frei",BD83="frei"),6*BD84*BD$76/BD$80/$E87,4*BD84*BD$76/BD$80/$E87))))</f>
        <v/>
      </c>
      <c r="BE85" s="48"/>
      <c r="BF85" s="33"/>
      <c r="BG85" s="48" t="str">
        <f>IF(frei="nein",0,IF(OR($E87=0,BG$78=0),"",IF(BG$78=0,"",IF(AND(BG82="frei",BG83="frei"),6*BG84*BG$76/BG$80/$E87,4*BG84*BG$76/BG$80/$E87))))</f>
        <v/>
      </c>
      <c r="BH85" s="48"/>
      <c r="BI85" s="33"/>
      <c r="BJ85" s="48" t="str">
        <f>IF(frei="nein",0,IF(OR($E87=0,BJ$78=0),"",IF(BJ$78=0,"",IF(AND(BJ82="frei",BJ83="frei"),6*BJ84*BJ$76/BJ$80/$E87,4*BJ84*BJ$76/BJ$80/$E87))))</f>
        <v/>
      </c>
      <c r="BK85" s="48"/>
      <c r="BL85" s="33"/>
      <c r="BM85" s="48" t="str">
        <f>IF(frei="nein",0,IF(OR($E87=0,BM$78=0),"",IF(BM$78=0,"",IF(AND(BM82="frei",BM83="frei"),6*BM84*BM$76/BM$80/$E87,4*BM84*BM$76/BM$80/$E87))))</f>
        <v/>
      </c>
      <c r="BN85" s="48"/>
      <c r="BO85" s="33"/>
      <c r="BP85" s="48" t="str">
        <f>IF(frei="nein",0,IF(OR($E87=0,BP$78=0),"",IF(BP$78=0,"",IF(AND(BP82="frei",BP83="frei"),6*BP84*BP$76/BP$80/$E87,4*BP84*BP$76/BP$80/$E87))))</f>
        <v/>
      </c>
      <c r="BQ85" s="48"/>
      <c r="BR85" s="33"/>
      <c r="BS85" s="48" t="str">
        <f>IF(frei="nein",0,IF(OR($E87=0,BS$78=0),"",IF(BS$78=0,"",IF(AND(BS82="frei",BS83="frei"),6*BS84*BS$76/BS$80/$E87,4*BS84*BS$76/BS$80/$E87))))</f>
        <v/>
      </c>
      <c r="BT85" s="48"/>
      <c r="BU85" s="33"/>
      <c r="BV85" s="48" t="str">
        <f>IF(frei="nein",0,IF(OR($E87=0,BV$78=0),"",IF(BV$78=0,"",IF(AND(BV82="frei",BV83="frei"),6*BV84*BV$76/BV$80/$E87,4*BV84*BV$76/BV$80/$E87))))</f>
        <v/>
      </c>
      <c r="BW85" s="48"/>
      <c r="BX85" s="33"/>
      <c r="BY85" s="48" t="str">
        <f>IF(frei="nein",0,IF(OR($E87=0,BY$78=0),"",IF(BY$78=0,"",IF(AND(BY82="frei",BY83="frei"),6*BY84*BY$76/BY$80/$E87,4*BY84*BY$76/BY$80/$E87))))</f>
        <v/>
      </c>
      <c r="BZ85" s="48"/>
      <c r="CA85" s="33"/>
      <c r="CB85" s="48" t="str">
        <f>IF(frei="nein",0,IF(OR($E87=0,CB$78=0),"",IF(CB$78=0,"",IF(AND(CB82="frei",CB83="frei"),6*CB84*CB$76/CB$80/$E87,4*CB84*CB$76/CB$80/$E87))))</f>
        <v/>
      </c>
      <c r="CC85" s="48"/>
    </row>
    <row r="86" spans="1:81">
      <c r="B86" s="17" t="s">
        <v>149</v>
      </c>
      <c r="C86" s="90">
        <f>IF(A83="","",MAX(H86,K86,N86,Q86,T86,W86,Z86,AC86,AF86,AI86,AL86,AO86,AR86,AU86,AX86,BA86,BD86,BG86,BJ86,BM86,BP86,BS86,BV86,BY86,CB86))</f>
        <v>3.3333333333333335</v>
      </c>
      <c r="F86" s="56" t="s">
        <v>149</v>
      </c>
      <c r="G86" s="109">
        <f>IF(OR($E87=0,G$78=0),0,G$79/H_T)</f>
        <v>3.3333333333333335</v>
      </c>
      <c r="H86" s="49">
        <f>IF(OR($E87=0,H$78=0),"",MAX(ABS(G86),ABS(I86)))</f>
        <v>3.3333333333333335</v>
      </c>
      <c r="I86" s="57">
        <f>IF(OR($E87=0,I$78=0),0,I$79/H_T)</f>
        <v>3.3333333333333335</v>
      </c>
      <c r="J86" s="109">
        <f>IF(OR($E87=0,J$78=0),0,J$79/H_T)</f>
        <v>2.9583333333333335</v>
      </c>
      <c r="K86" s="49">
        <f>IF(OR($E87=0,K$78=0),"",MAX(ABS(J86),ABS(L86)))</f>
        <v>2.9583333333333335</v>
      </c>
      <c r="L86" s="57">
        <f>IF(OR($E87=0,L$78=0),0,L$79/H_T)</f>
        <v>2.5416666666666665</v>
      </c>
      <c r="M86" s="109">
        <f>IF(OR($E87=0,M$78=0),0,M$79/H_T)</f>
        <v>2.125</v>
      </c>
      <c r="N86" s="49">
        <f>IF(OR($E87=0,N$78=0),"",MAX(ABS(M86),ABS(O86)))</f>
        <v>2.125</v>
      </c>
      <c r="O86" s="57">
        <f>IF(OR($E87=0,O$78=0),0,O$79/H_T)</f>
        <v>1.7083333333333333</v>
      </c>
      <c r="P86" s="109">
        <f>IF(OR($E87=0,P$78=0),0,P$79/H_T)</f>
        <v>1.2916666666666667</v>
      </c>
      <c r="Q86" s="49">
        <f>IF(OR($E87=0,Q$78=0),"",MAX(ABS(P86),ABS(R86)))</f>
        <v>1.2916666666666667</v>
      </c>
      <c r="R86" s="57">
        <f>IF(OR($E87=0,R$78=0),0,R$79/H_T)</f>
        <v>0.875</v>
      </c>
      <c r="S86" s="109">
        <f>IF(OR($E87=0,S$78=0),0,S$79/H_T)</f>
        <v>0.45833333333333331</v>
      </c>
      <c r="T86" s="49">
        <f>IF(OR($E87=0,T$78=0),"",MAX(ABS(S86),ABS(U86)))</f>
        <v>0.45833333333333331</v>
      </c>
      <c r="U86" s="57">
        <f>IF(OR($E87=0,U$78=0),0,U$79/H_T)</f>
        <v>4.1666666666666664E-2</v>
      </c>
      <c r="V86" s="109">
        <f>IF(OR($E87=0,V$78=0),0,V$79/H_T)</f>
        <v>-0.375</v>
      </c>
      <c r="W86" s="49">
        <f>IF(OR($E87=0,W$78=0),"",MAX(ABS(V86),ABS(X86)))</f>
        <v>0.79166666666666663</v>
      </c>
      <c r="X86" s="57">
        <f>IF(OR($E87=0,X$78=0),0,X$79/H_T)</f>
        <v>-0.79166666666666663</v>
      </c>
      <c r="Y86" s="109">
        <f>IF(OR($E87=0,Y$78=0),0,Y$79/H_T)</f>
        <v>-1.2083333333333333</v>
      </c>
      <c r="Z86" s="49">
        <f>IF(OR($E87=0,Z$78=0),"",MAX(ABS(Y86),ABS(AA86)))</f>
        <v>1.625</v>
      </c>
      <c r="AA86" s="57">
        <f>IF(OR($E87=0,AA$78=0),0,AA$79/H_T)</f>
        <v>-1.625</v>
      </c>
      <c r="AB86" s="109">
        <f>IF(OR($E87=0,AB$78=0),0,AB$79/H_T)</f>
        <v>-2.0416666666666665</v>
      </c>
      <c r="AC86" s="49">
        <f>IF(OR($E87=0,AC$78=0),"",MAX(ABS(AB86),ABS(AD86)))</f>
        <v>2.4583333333333335</v>
      </c>
      <c r="AD86" s="57">
        <f>IF(OR($E87=0,AD$78=0),0,AD$79/H_T)</f>
        <v>-2.4583333333333335</v>
      </c>
      <c r="AE86" s="109">
        <f>IF(OR($E87=0,AE$78=0),0,AE$79/H_T)</f>
        <v>-2.875</v>
      </c>
      <c r="AF86" s="49">
        <f>IF(OR($E87=0,AF$78=0),"",MAX(ABS(AE86),ABS(AG86)))</f>
        <v>3.2916666666666665</v>
      </c>
      <c r="AG86" s="57">
        <f>IF(OR($E87=0,AG$78=0),0,AG$79/H_T)</f>
        <v>-3.2916666666666665</v>
      </c>
      <c r="AH86" s="109">
        <f>IF(OR($E87=0,AH$78=0),0,AH$79/H_T)</f>
        <v>0</v>
      </c>
      <c r="AI86" s="49" t="str">
        <f>IF(OR($E87=0,AI$78=0),"",MAX(ABS(AH86),ABS(AJ86)))</f>
        <v/>
      </c>
      <c r="AJ86" s="57">
        <f>IF(OR($E87=0,AJ$78=0),0,AJ$79/H_T)</f>
        <v>0</v>
      </c>
      <c r="AK86" s="109">
        <f>IF(OR($E87=0,AK$78=0),0,AK$79/H_T)</f>
        <v>0</v>
      </c>
      <c r="AL86" s="49" t="str">
        <f>IF(OR($E87=0,AL$78=0),"",MAX(ABS(AK86),ABS(AM86)))</f>
        <v/>
      </c>
      <c r="AM86" s="57">
        <f>IF(OR($E87=0,AM$78=0),0,AM$79/H_T)</f>
        <v>0</v>
      </c>
      <c r="AN86" s="109">
        <f>IF(OR($E87=0,AN$78=0),0,AN$79/H_T)</f>
        <v>0</v>
      </c>
      <c r="AO86" s="49" t="str">
        <f>IF(OR($E87=0,AO$78=0),"",MAX(ABS(AN86),ABS(AP86)))</f>
        <v/>
      </c>
      <c r="AP86" s="57">
        <f>IF(OR($E87=0,AP$78=0),0,AP$79/H_T)</f>
        <v>0</v>
      </c>
      <c r="AQ86" s="109">
        <f>IF(OR($E87=0,AQ$78=0),0,AQ$79/H_T)</f>
        <v>0</v>
      </c>
      <c r="AR86" s="49" t="str">
        <f>IF(OR($E87=0,AR$78=0),"",MAX(ABS(AQ86),ABS(AS86)))</f>
        <v/>
      </c>
      <c r="AS86" s="57">
        <f>IF(OR($E87=0,AS$78=0),0,AS$79/H_T)</f>
        <v>0</v>
      </c>
      <c r="AT86" s="109">
        <f>IF(OR($E87=0,AT$78=0),0,AT$79/H_T)</f>
        <v>0</v>
      </c>
      <c r="AU86" s="49" t="str">
        <f>IF(OR($E87=0,AU$78=0),"",MAX(ABS(AT86),ABS(AV86)))</f>
        <v/>
      </c>
      <c r="AV86" s="57">
        <f>IF(OR($E87=0,AV$78=0),0,AV$79/H_T)</f>
        <v>0</v>
      </c>
      <c r="AW86" s="109">
        <f>IF(OR($E87=0,AW$78=0),0,AW$79/H_T)</f>
        <v>0</v>
      </c>
      <c r="AX86" s="49" t="str">
        <f>IF(OR($E87=0,AX$78=0),"",MAX(ABS(AW86),ABS(AY86)))</f>
        <v/>
      </c>
      <c r="AY86" s="57">
        <f>IF(OR($E87=0,AY$78=0),0,AY$79/H_T)</f>
        <v>0</v>
      </c>
      <c r="AZ86" s="109">
        <f>IF(OR($E87=0,AZ$78=0),0,AZ$79/H_T)</f>
        <v>0</v>
      </c>
      <c r="BA86" s="49" t="str">
        <f>IF(OR($E87=0,BA$78=0),"",MAX(ABS(AZ86),ABS(BB86)))</f>
        <v/>
      </c>
      <c r="BB86" s="57">
        <f>IF(OR($E87=0,BB$78=0),0,BB$79/H_T)</f>
        <v>0</v>
      </c>
      <c r="BC86" s="109">
        <f>IF(OR($E87=0,BC$78=0),0,BC$79/H_T)</f>
        <v>0</v>
      </c>
      <c r="BD86" s="49" t="str">
        <f>IF(OR($E87=0,BD$78=0),"",MAX(ABS(BC86),ABS(BE86)))</f>
        <v/>
      </c>
      <c r="BE86" s="57">
        <f>IF(OR($E87=0,BE$78=0),0,BE$79/H_T)</f>
        <v>0</v>
      </c>
      <c r="BF86" s="109">
        <f>IF(OR($E87=0,BF$78=0),0,BF$79/H_T)</f>
        <v>0</v>
      </c>
      <c r="BG86" s="49" t="str">
        <f>IF(OR($E87=0,BG$78=0),"",MAX(ABS(BF86),ABS(BH86)))</f>
        <v/>
      </c>
      <c r="BH86" s="57">
        <f>IF(OR($E87=0,BH$78=0),0,BH$79/H_T)</f>
        <v>0</v>
      </c>
      <c r="BI86" s="109">
        <f>IF(OR($E87=0,BI$78=0),0,BI$79/H_T)</f>
        <v>0</v>
      </c>
      <c r="BJ86" s="49" t="str">
        <f>IF(OR($E87=0,BJ$78=0),"",MAX(ABS(BI86),ABS(BK86)))</f>
        <v/>
      </c>
      <c r="BK86" s="57">
        <f>IF(OR($E87=0,BK$78=0),0,BK$79/H_T)</f>
        <v>0</v>
      </c>
      <c r="BL86" s="109">
        <f>IF(OR($E87=0,BL$78=0),0,BL$79/H_T)</f>
        <v>0</v>
      </c>
      <c r="BM86" s="49" t="str">
        <f>IF(OR($E87=0,BM$78=0),"",MAX(ABS(BL86),ABS(BN86)))</f>
        <v/>
      </c>
      <c r="BN86" s="57">
        <f>IF(OR($E87=0,BN$78=0),0,BN$79/H_T)</f>
        <v>0</v>
      </c>
      <c r="BO86" s="109">
        <f>IF(OR($E87=0,BO$78=0),0,BO$79/H_T)</f>
        <v>0</v>
      </c>
      <c r="BP86" s="49" t="str">
        <f>IF(OR($E87=0,BP$78=0),"",MAX(ABS(BO86),ABS(BQ86)))</f>
        <v/>
      </c>
      <c r="BQ86" s="57">
        <f>IF(OR($E87=0,BQ$78=0),0,BQ$79/H_T)</f>
        <v>0</v>
      </c>
      <c r="BR86" s="109">
        <f>IF(OR($E87=0,BR$78=0),0,BR$79/H_T)</f>
        <v>0</v>
      </c>
      <c r="BS86" s="49" t="str">
        <f>IF(OR($E87=0,BS$78=0),"",MAX(ABS(BR86),ABS(BT86)))</f>
        <v/>
      </c>
      <c r="BT86" s="57">
        <f>IF(OR($E87=0,BT$78=0),0,BT$79/H_T)</f>
        <v>0</v>
      </c>
      <c r="BU86" s="109">
        <f>IF(OR($E87=0,BU$78=0),0,BU$79/H_T)</f>
        <v>0</v>
      </c>
      <c r="BV86" s="49" t="str">
        <f>IF(OR($E87=0,BV$78=0),"",MAX(ABS(BU86),ABS(BW86)))</f>
        <v/>
      </c>
      <c r="BW86" s="57">
        <f>IF(OR($E87=0,BW$78=0),0,BW$79/H_T)</f>
        <v>0</v>
      </c>
      <c r="BX86" s="109">
        <f>IF(OR($E87=0,BX$78=0),0,BX$79/H_T)</f>
        <v>0</v>
      </c>
      <c r="BY86" s="49" t="str">
        <f>IF(OR($E87=0,BY$78=0),"",MAX(ABS(BX86),ABS(BZ86)))</f>
        <v/>
      </c>
      <c r="BZ86" s="57">
        <f>IF(OR($E87=0,BZ$78=0),0,BZ$79/H_T)</f>
        <v>0</v>
      </c>
      <c r="CA86" s="109">
        <f>IF(OR($E87=0,CA$78=0),0,CA$79/H_T)</f>
        <v>0</v>
      </c>
      <c r="CB86" s="49" t="str">
        <f>IF(OR($E87=0,CB$78=0),"",MAX(ABS(CA86),ABS(CC86)))</f>
        <v/>
      </c>
      <c r="CC86" s="57">
        <f>IF(OR($E87=0,CC$78=0),0,CC$79/H_T)</f>
        <v>0</v>
      </c>
    </row>
    <row r="87" spans="1:81">
      <c r="B87" s="17" t="s">
        <v>112</v>
      </c>
      <c r="C87" s="91">
        <f>IF(A83="","",MAX(ABS(H87),ABS(K87),ABS(N87),ABS(Q87),ABS(T87),ABS(W87),ABS(Z87),ABS(AC87),ABS(AF87),ABS(AI87),ABS(AL87),ABS(AO87),ABS(AR87),ABS(AU87),ABS(AX87),ABS(BA87),ABS(BD87),ABS(BG87),ABS(BJ87),ABS(BM87),ABS(BP87),ABS(BS87),ABS(BV87),ABS(BY87),ABS(CB87)))</f>
        <v>7.6015092740961707</v>
      </c>
      <c r="D87" s="17" t="s">
        <v>106</v>
      </c>
      <c r="E87" s="48">
        <f>C16</f>
        <v>0.75</v>
      </c>
      <c r="F87" s="85" t="s">
        <v>112</v>
      </c>
      <c r="G87" s="44"/>
      <c r="H87" s="49">
        <f>IF(OR($E87=0,H$78=0),0,IF(H$78&gt;0,SQRT(H85^2+H86^2),-SQRT(H85^2+H86^2)))</f>
        <v>5.5555555555555562</v>
      </c>
      <c r="I87" s="37"/>
      <c r="J87" s="29"/>
      <c r="K87" s="86">
        <f>IF(OR($E87=0,K$78=0),0,IF(K$78&gt;0,SQRT(K85^2+K86^2),-SQRT(K85^2+K86^2)))</f>
        <v>6.7895077232047383</v>
      </c>
      <c r="L87" s="30"/>
      <c r="M87" s="29"/>
      <c r="N87" s="86">
        <f>IF(OR($E87=0,N$78=0),0,IF(N$78&gt;0,SQRT(N85^2+N86^2),-SQRT(N85^2+N86^2)))</f>
        <v>4.759927986596618</v>
      </c>
      <c r="O87" s="30"/>
      <c r="P87" s="29"/>
      <c r="Q87" s="86">
        <f>IF(OR($E87=0,Q$78=0),0,IF(Q$78&gt;0,SQRT(Q85^2+Q86^2),-SQRT(Q85^2+Q86^2)))</f>
        <v>2.7320346269800151</v>
      </c>
      <c r="R87" s="30"/>
      <c r="S87" s="29"/>
      <c r="T87" s="86">
        <f>IF(OR($E87=0,T$78=0),0,IF(T$78&gt;0,SQRT(T85^2+T86^2),-SQRT(T85^2+T86^2)))</f>
        <v>0.7202162312480096</v>
      </c>
      <c r="U87" s="30"/>
      <c r="V87" s="29"/>
      <c r="W87" s="86">
        <f>IF(OR($E87=0,W$78=0),0,IF(W$78&gt;0,SQRT(W85^2+W86^2),-SQRT(W85^2+W86^2)))</f>
        <v>-1.518920734897844</v>
      </c>
      <c r="X87" s="30"/>
      <c r="Y87" s="29"/>
      <c r="Z87" s="86">
        <f>IF(OR($E87=0,Z$78=0),0,IF(Z$78&gt;0,SQRT(Z85^2+Z86^2),-SQRT(Z85^2+Z86^2)))</f>
        <v>-3.5428042230256835</v>
      </c>
      <c r="AA87" s="30"/>
      <c r="AB87" s="29"/>
      <c r="AC87" s="86">
        <f>IF(OR($E87=0,AC$78=0),0,IF(AC$78&gt;0,SQRT(AC85^2+AC86^2),-SQRT(AC85^2+AC86^2)))</f>
        <v>-5.5716606840131409</v>
      </c>
      <c r="AD87" s="30"/>
      <c r="AE87" s="29"/>
      <c r="AF87" s="86">
        <f>IF(OR($E87=0,AF$78=0),0,IF(AF$78&gt;0,SQRT(AF85^2+AF86^2),-SQRT(AF85^2+AF86^2)))</f>
        <v>-7.6015092740961707</v>
      </c>
      <c r="AG87" s="30"/>
      <c r="AH87" s="29"/>
      <c r="AI87" s="86">
        <f>IF(OR($E87=0,AI$78=0),0,IF(AI$78&gt;0,SQRT(AI85^2+AI86^2),-SQRT(AI85^2+AI86^2)))</f>
        <v>0</v>
      </c>
      <c r="AJ87" s="30"/>
      <c r="AK87" s="29"/>
      <c r="AL87" s="86">
        <f>IF(OR($E87=0,AL$78=0),0,IF(AL$78&gt;0,SQRT(AL85^2+AL86^2),-SQRT(AL85^2+AL86^2)))</f>
        <v>0</v>
      </c>
      <c r="AM87" s="30"/>
      <c r="AN87" s="29"/>
      <c r="AO87" s="86">
        <f>IF(OR($E87=0,AO$78=0),0,IF(AO$78&gt;0,SQRT(AO85^2+AO86^2),-SQRT(AO85^2+AO86^2)))</f>
        <v>0</v>
      </c>
      <c r="AP87" s="30"/>
      <c r="AQ87" s="29"/>
      <c r="AR87" s="86">
        <f>IF(OR($E87=0,AR$78=0),0,IF(AR$78&gt;0,SQRT(AR85^2+AR86^2),-SQRT(AR85^2+AR86^2)))</f>
        <v>0</v>
      </c>
      <c r="AS87" s="30"/>
      <c r="AT87" s="29"/>
      <c r="AU87" s="86">
        <f>IF(OR($E87=0,AU$78=0),0,IF(AU$78&gt;0,SQRT(AU85^2+AU86^2),-SQRT(AU85^2+AU86^2)))</f>
        <v>0</v>
      </c>
      <c r="AV87" s="30"/>
      <c r="AW87" s="29"/>
      <c r="AX87" s="86">
        <f>IF(OR($E87=0,AX$78=0),0,IF(AX$78&gt;0,SQRT(AX85^2+AX86^2),-SQRT(AX85^2+AX86^2)))</f>
        <v>0</v>
      </c>
      <c r="AY87" s="30"/>
      <c r="AZ87" s="29"/>
      <c r="BA87" s="86">
        <f>IF(OR($E87=0,BA$78=0),0,IF(BA$78&gt;0,SQRT(BA85^2+BA86^2),-SQRT(BA85^2+BA86^2)))</f>
        <v>0</v>
      </c>
      <c r="BB87" s="30"/>
      <c r="BC87" s="29"/>
      <c r="BD87" s="86">
        <f>IF(OR($E87=0,BD$78=0),0,IF(BD$78&gt;0,SQRT(BD85^2+BD86^2),-SQRT(BD85^2+BD86^2)))</f>
        <v>0</v>
      </c>
      <c r="BE87" s="30"/>
      <c r="BF87" s="29"/>
      <c r="BG87" s="86">
        <f>IF(OR($E87=0,BG$78=0),0,IF(BG$78&gt;0,SQRT(BG85^2+BG86^2),-SQRT(BG85^2+BG86^2)))</f>
        <v>0</v>
      </c>
      <c r="BH87" s="30"/>
      <c r="BI87" s="29"/>
      <c r="BJ87" s="86">
        <f>IF(OR($E87=0,BJ$78=0),0,IF(BJ$78&gt;0,SQRT(BJ85^2+BJ86^2),-SQRT(BJ85^2+BJ86^2)))</f>
        <v>0</v>
      </c>
      <c r="BK87" s="30"/>
      <c r="BL87" s="29"/>
      <c r="BM87" s="86">
        <f>IF(OR($E87=0,BM$78=0),0,IF(BM$78&gt;0,SQRT(BM85^2+BM86^2),-SQRT(BM85^2+BM86^2)))</f>
        <v>0</v>
      </c>
      <c r="BN87" s="30"/>
      <c r="BO87" s="29"/>
      <c r="BP87" s="86">
        <f>IF(OR($E87=0,BP$78=0),0,IF(BP$78&gt;0,SQRT(BP85^2+BP86^2),-SQRT(BP85^2+BP86^2)))</f>
        <v>0</v>
      </c>
      <c r="BQ87" s="30"/>
      <c r="BR87" s="29"/>
      <c r="BS87" s="86">
        <f>IF(OR($E87=0,BS$78=0),0,IF(BS$78&gt;0,SQRT(BS85^2+BS86^2),-SQRT(BS85^2+BS86^2)))</f>
        <v>0</v>
      </c>
      <c r="BT87" s="30"/>
      <c r="BU87" s="29"/>
      <c r="BV87" s="86">
        <f>IF(OR($E87=0,BV$78=0),0,IF(BV$78&gt;0,SQRT(BV85^2+BV86^2),-SQRT(BV85^2+BV86^2)))</f>
        <v>0</v>
      </c>
      <c r="BW87" s="30"/>
      <c r="BX87" s="29"/>
      <c r="BY87" s="86">
        <f>IF(OR($E87=0,BY$78=0),0,IF(BY$78&gt;0,SQRT(BY85^2+BY86^2),-SQRT(BY85^2+BY86^2)))</f>
        <v>0</v>
      </c>
      <c r="BZ87" s="30"/>
      <c r="CA87" s="29"/>
      <c r="CB87" s="86">
        <f>IF(OR($E87=0,CB$78=0),0,IF(CB$78&gt;0,SQRT(CB85^2+CB86^2),-SQRT(CB85^2+CB86^2)))</f>
        <v>0</v>
      </c>
      <c r="CC87" s="30"/>
    </row>
    <row r="88" spans="1:81">
      <c r="B88" s="17" t="s">
        <v>106</v>
      </c>
      <c r="C88" s="17">
        <f>IF(A83="","",E87)</f>
        <v>0.75</v>
      </c>
      <c r="E88" s="17"/>
      <c r="F88" s="17"/>
      <c r="G88" s="17"/>
      <c r="H88" s="17"/>
      <c r="I88" s="17"/>
      <c r="J88" s="17"/>
      <c r="K88" s="17"/>
      <c r="L88" s="17"/>
      <c r="M88" s="17"/>
      <c r="P88" s="17"/>
      <c r="AP88" s="17"/>
      <c r="AQ88" s="17"/>
      <c r="AR88" s="17"/>
      <c r="AS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</row>
    <row r="89" spans="1:81">
      <c r="E89" s="17"/>
      <c r="F89" s="17" t="s">
        <v>114</v>
      </c>
      <c r="G89" s="17"/>
      <c r="H89" s="17" t="str">
        <f>IF($E94=0,"",IF($E91=H_T,"unterstützt","frei"))</f>
        <v>frei</v>
      </c>
      <c r="I89" s="17"/>
      <c r="J89" s="17"/>
      <c r="K89" s="17" t="str">
        <f>IF($E94=0,"",IF($E91=H_T,"unterstützt","frei"))</f>
        <v>frei</v>
      </c>
      <c r="L89" s="17"/>
      <c r="M89" s="17"/>
      <c r="N89" s="17" t="str">
        <f>IF($E94=0,"",IF($E91=H_T,"unterstützt","frei"))</f>
        <v>frei</v>
      </c>
      <c r="P89" s="17"/>
      <c r="Q89" s="17" t="str">
        <f>IF($E94=0,"",IF($E91=H_T,"unterstützt","frei"))</f>
        <v>frei</v>
      </c>
      <c r="T89" s="17" t="str">
        <f>IF($E94=0,"",IF($E91=H_T,"unterstützt","frei"))</f>
        <v>frei</v>
      </c>
      <c r="W89" s="17" t="str">
        <f>IF($E94=0,"",IF($E91=H_T,"unterstützt","frei"))</f>
        <v>frei</v>
      </c>
      <c r="Z89" s="17" t="str">
        <f>IF($E94=0,"",IF($E91=H_T,"unterstützt","frei"))</f>
        <v>frei</v>
      </c>
      <c r="AC89" s="17" t="str">
        <f>IF($E94=0,"",IF($E91=H_T,"unterstützt","frei"))</f>
        <v>frei</v>
      </c>
      <c r="AF89" s="17" t="str">
        <f>IF($E94=0,"",IF($E91=H_T,"unterstützt","frei"))</f>
        <v>frei</v>
      </c>
      <c r="AI89" s="17" t="str">
        <f>IF($E94=0,"",IF($E91=H_T,"unterstützt","frei"))</f>
        <v>frei</v>
      </c>
      <c r="AL89" s="17" t="str">
        <f>IF($E94=0,"",IF($E91=H_T,"unterstützt","frei"))</f>
        <v>frei</v>
      </c>
      <c r="AO89" s="17" t="str">
        <f>IF($E94=0,"",IF($E91=H_T,"unterstützt","frei"))</f>
        <v>frei</v>
      </c>
      <c r="AP89" s="17"/>
      <c r="AQ89" s="17"/>
      <c r="AR89" s="17" t="str">
        <f>IF($E94=0,"",IF($E91=H_T,"unterstützt","frei"))</f>
        <v>frei</v>
      </c>
      <c r="AS89" s="17"/>
      <c r="AU89" s="17" t="str">
        <f>IF($E94=0,"",IF($E91=H_T,"unterstützt","frei"))</f>
        <v>frei</v>
      </c>
      <c r="AW89" s="17"/>
      <c r="AX89" s="17" t="str">
        <f>IF($E94=0,"",IF($E91=H_T,"unterstützt","frei"))</f>
        <v>frei</v>
      </c>
      <c r="AY89" s="17"/>
      <c r="AZ89" s="17"/>
      <c r="BA89" s="17" t="str">
        <f>IF($E94=0,"",IF($E91=H_T,"unterstützt","frei"))</f>
        <v>frei</v>
      </c>
      <c r="BB89" s="17"/>
      <c r="BC89" s="17"/>
      <c r="BD89" s="17" t="str">
        <f>IF($E94=0,"",IF($E91=H_T,"unterstützt","frei"))</f>
        <v>frei</v>
      </c>
      <c r="BE89" s="17"/>
      <c r="BF89" s="17"/>
      <c r="BG89" s="17" t="str">
        <f>IF($E94=0,"",IF($E91=H_T,"unterstützt","frei"))</f>
        <v>frei</v>
      </c>
      <c r="BH89" s="17"/>
      <c r="BI89" s="17"/>
      <c r="BJ89" s="17" t="str">
        <f>IF($E94=0,"",IF($E91=H_T,"unterstützt","frei"))</f>
        <v>frei</v>
      </c>
      <c r="BK89" s="17"/>
      <c r="BL89" s="17"/>
      <c r="BM89" s="17" t="str">
        <f>IF($E94=0,"",IF($E91=H_T,"unterstützt","frei"))</f>
        <v>frei</v>
      </c>
      <c r="BN89" s="17"/>
      <c r="BO89" s="17"/>
      <c r="BP89" s="17" t="str">
        <f>IF($E94=0,"",IF($E91=H_T,"unterstützt","frei"))</f>
        <v>frei</v>
      </c>
      <c r="BQ89" s="17"/>
      <c r="BR89" s="17"/>
      <c r="BS89" s="17" t="str">
        <f>IF($E94=0,"",IF($E91=H_T,"unterstützt","frei"))</f>
        <v>frei</v>
      </c>
      <c r="BT89" s="17"/>
      <c r="BU89" s="17"/>
      <c r="BV89" s="17" t="str">
        <f>IF($E94=0,"",IF($E91=H_T,"unterstützt","frei"))</f>
        <v>frei</v>
      </c>
      <c r="BW89" s="17"/>
      <c r="BX89" s="17"/>
      <c r="BY89" s="17" t="str">
        <f>IF($E94=0,"",IF($E91=H_T,"unterstützt","frei"))</f>
        <v>frei</v>
      </c>
      <c r="BZ89" s="17"/>
      <c r="CA89" s="17"/>
      <c r="CB89" s="17" t="str">
        <f>IF($E94=0,"",IF($E91=H_T,"unterstützt","frei"))</f>
        <v>frei</v>
      </c>
      <c r="CC89" s="17"/>
    </row>
    <row r="90" spans="1:81">
      <c r="A90" s="89" t="str">
        <f>IF(OR(ABS(H94)=Bemessung!$C$24,ABS(K94)=Bemessung!$C$24,ABS(N94)=Bemessung!$C$24,ABS(Q94)=Bemessung!$C$24,ABS(T94)=Bemessung!$C$24,ABS(W94)=Bemessung!$C$24,ABS(Z94)=Bemessung!$C$24,ABS(AC94)=Bemessung!$C$24,ABS(AF94)=Bemessung!$C$24,ABS(AI94)=Bemessung!$C$24,ABS(AL94)=Bemessung!$C$24,ABS(AO94)=Bemessung!$C$24,ABS(AR94)=Bemessung!$C$24,ABS(AU94)=Bemessung!$C$24,ABS(AX94)=Bemessung!$C$24,ABS(BA94)=Bemessung!$C$24,ABS(BD94)=Bemessung!$C$24,ABS(BG94)=Bemessung!$C$24,ABS(BJ94)=Bemessung!$C$24,ABS(BM94)=Bemessung!$C$24,ABS(BP94)=Bemessung!$C$24,ABS(BS94)=Bemessung!$C$24,ABS(BV94)=Bemessung!$C$24,ABS(BY94)=Bemessung!$C$24,ABS(CB94)=Bemessung!$C$24),D90,"")</f>
        <v/>
      </c>
      <c r="D90" s="17">
        <v>2</v>
      </c>
      <c r="F90" s="17" t="s">
        <v>115</v>
      </c>
      <c r="G90" s="17"/>
      <c r="H90" s="48" t="str">
        <f>IF($E94=0,"",IF($E92=0,"unterstützt","frei"))</f>
        <v>frei</v>
      </c>
      <c r="I90" s="17"/>
      <c r="J90" s="17"/>
      <c r="K90" s="48" t="str">
        <f>IF($E94=0,"",IF($E92=0,"unterstützt","frei"))</f>
        <v>frei</v>
      </c>
      <c r="L90" s="17"/>
      <c r="M90" s="17"/>
      <c r="N90" s="48" t="str">
        <f>IF($E94=0,"",IF($E92=0,"unterstützt","frei"))</f>
        <v>frei</v>
      </c>
      <c r="P90" s="17"/>
      <c r="Q90" s="48" t="str">
        <f>IF($E94=0,"",IF($E92=0,"unterstützt","frei"))</f>
        <v>frei</v>
      </c>
      <c r="T90" s="48" t="str">
        <f>IF($E94=0,"",IF($E92=0,"unterstützt","frei"))</f>
        <v>frei</v>
      </c>
      <c r="W90" s="48" t="str">
        <f>IF($E94=0,"",IF($E92=0,"unterstützt","frei"))</f>
        <v>frei</v>
      </c>
      <c r="Z90" s="48" t="str">
        <f>IF($E94=0,"",IF($E92=0,"unterstützt","frei"))</f>
        <v>frei</v>
      </c>
      <c r="AC90" s="48" t="str">
        <f>IF($E94=0,"",IF($E92=0,"unterstützt","frei"))</f>
        <v>frei</v>
      </c>
      <c r="AF90" s="48" t="str">
        <f>IF($E94=0,"",IF($E92=0,"unterstützt","frei"))</f>
        <v>frei</v>
      </c>
      <c r="AI90" s="48" t="str">
        <f>IF($E94=0,"",IF($E92=0,"unterstützt","frei"))</f>
        <v>frei</v>
      </c>
      <c r="AL90" s="48" t="str">
        <f>IF($E94=0,"",IF($E92=0,"unterstützt","frei"))</f>
        <v>frei</v>
      </c>
      <c r="AO90" s="48" t="str">
        <f>IF($E94=0,"",IF($E92=0,"unterstützt","frei"))</f>
        <v>frei</v>
      </c>
      <c r="AP90" s="17"/>
      <c r="AQ90" s="17"/>
      <c r="AR90" s="48" t="str">
        <f>IF($E94=0,"",IF($E92=0,"unterstützt","frei"))</f>
        <v>frei</v>
      </c>
      <c r="AS90" s="17"/>
      <c r="AU90" s="48" t="str">
        <f>IF($E94=0,"",IF($E92=0,"unterstützt","frei"))</f>
        <v>frei</v>
      </c>
      <c r="AW90" s="17"/>
      <c r="AX90" s="48" t="str">
        <f>IF($E94=0,"",IF($E92=0,"unterstützt","frei"))</f>
        <v>frei</v>
      </c>
      <c r="AY90" s="17"/>
      <c r="AZ90" s="17"/>
      <c r="BA90" s="48" t="str">
        <f>IF($E94=0,"",IF($E92=0,"unterstützt","frei"))</f>
        <v>frei</v>
      </c>
      <c r="BB90" s="17"/>
      <c r="BC90" s="17"/>
      <c r="BD90" s="48" t="str">
        <f>IF($E94=0,"",IF($E92=0,"unterstützt","frei"))</f>
        <v>frei</v>
      </c>
      <c r="BE90" s="17"/>
      <c r="BF90" s="17"/>
      <c r="BG90" s="48" t="str">
        <f>IF($E94=0,"",IF($E92=0,"unterstützt","frei"))</f>
        <v>frei</v>
      </c>
      <c r="BH90" s="17"/>
      <c r="BI90" s="17"/>
      <c r="BJ90" s="48" t="str">
        <f>IF($E94=0,"",IF($E92=0,"unterstützt","frei"))</f>
        <v>frei</v>
      </c>
      <c r="BK90" s="17"/>
      <c r="BL90" s="17"/>
      <c r="BM90" s="48" t="str">
        <f>IF($E94=0,"",IF($E92=0,"unterstützt","frei"))</f>
        <v>frei</v>
      </c>
      <c r="BN90" s="17"/>
      <c r="BO90" s="17"/>
      <c r="BP90" s="48" t="str">
        <f>IF($E94=0,"",IF($E92=0,"unterstützt","frei"))</f>
        <v>frei</v>
      </c>
      <c r="BQ90" s="17"/>
      <c r="BR90" s="17"/>
      <c r="BS90" s="48" t="str">
        <f>IF($E94=0,"",IF($E92=0,"unterstützt","frei"))</f>
        <v>frei</v>
      </c>
      <c r="BT90" s="17"/>
      <c r="BU90" s="17"/>
      <c r="BV90" s="48" t="str">
        <f>IF($E94=0,"",IF($E92=0,"unterstützt","frei"))</f>
        <v>frei</v>
      </c>
      <c r="BW90" s="17"/>
      <c r="BX90" s="17"/>
      <c r="BY90" s="48" t="str">
        <f>IF($E94=0,"",IF($E92=0,"unterstützt","frei"))</f>
        <v>frei</v>
      </c>
      <c r="BZ90" s="17"/>
      <c r="CA90" s="17"/>
      <c r="CB90" s="48" t="str">
        <f>IF($E94=0,"",IF($E92=0,"unterstützt","frei"))</f>
        <v>frei</v>
      </c>
      <c r="CC90" s="17"/>
    </row>
    <row r="91" spans="1:81">
      <c r="B91" s="17"/>
      <c r="D91" s="17" t="s">
        <v>109</v>
      </c>
      <c r="E91" s="48">
        <f>E85</f>
        <v>3.75</v>
      </c>
      <c r="F91" s="53" t="s">
        <v>116</v>
      </c>
      <c r="G91" s="52"/>
      <c r="H91" s="84">
        <f>IF(OR($E94=0,H$78=0),"",IF(H$78=0,"",H$78/H_T))</f>
        <v>3.3333333333333335</v>
      </c>
      <c r="I91" s="14"/>
      <c r="J91" s="52"/>
      <c r="K91" s="84">
        <f>IF(OR($E94=0,K$78=0),"",IF(K$78=0,"",K$78/H_T))</f>
        <v>2.75</v>
      </c>
      <c r="L91" s="14"/>
      <c r="M91" s="52"/>
      <c r="N91" s="84">
        <f>IF(OR($E94=0,N$78=0),"",IF(N$78=0,"",N$78/H_T))</f>
        <v>1.9166666666666667</v>
      </c>
      <c r="O91" s="14"/>
      <c r="P91" s="52"/>
      <c r="Q91" s="84">
        <f>IF(OR($E94=0,Q$78=0),"",IF(Q$78=0,"",Q$78/H_T))</f>
        <v>1.0833333333333333</v>
      </c>
      <c r="R91" s="14"/>
      <c r="S91" s="52"/>
      <c r="T91" s="84">
        <f>IF(OR($E94=0,T$78=0),"",IF(T$78=0,"",T$78/H_T))</f>
        <v>0.25</v>
      </c>
      <c r="U91" s="14"/>
      <c r="V91" s="52"/>
      <c r="W91" s="84">
        <f>IF(OR($E94=0,W$78=0),"",IF(W$78=0,"",W$78/H_T))</f>
        <v>-0.58333333333333337</v>
      </c>
      <c r="X91" s="14"/>
      <c r="Y91" s="52"/>
      <c r="Z91" s="84">
        <f>IF(OR($E94=0,Z$78=0),"",IF(Z$78=0,"",Z$78/H_T))</f>
        <v>-1.4166666666666667</v>
      </c>
      <c r="AA91" s="14"/>
      <c r="AB91" s="52"/>
      <c r="AC91" s="84">
        <f>IF(OR($E94=0,AC$78=0),"",IF(AC$78=0,"",AC$78/H_T))</f>
        <v>-2.25</v>
      </c>
      <c r="AD91" s="14"/>
      <c r="AE91" s="52"/>
      <c r="AF91" s="84">
        <f>IF(OR($E94=0,AF$78=0),"",IF(AF$78=0,"",AF$78/H_T))</f>
        <v>-3.0833333333333335</v>
      </c>
      <c r="AG91" s="14"/>
      <c r="AH91" s="52"/>
      <c r="AI91" s="84" t="str">
        <f>IF(OR($E94=0,AI$78=0),"",IF(AI$78=0,"",AI$78/H_T))</f>
        <v/>
      </c>
      <c r="AJ91" s="14"/>
      <c r="AK91" s="52"/>
      <c r="AL91" s="84" t="str">
        <f>IF(OR($E94=0,AL$78=0),"",IF(AL$78=0,"",AL$78/H_T))</f>
        <v/>
      </c>
      <c r="AM91" s="14"/>
      <c r="AN91" s="52"/>
      <c r="AO91" s="84" t="str">
        <f>IF(OR($E94=0,AO$78=0),"",IF(AO$78=0,"",AO$78/H_T))</f>
        <v/>
      </c>
      <c r="AP91" s="14"/>
      <c r="AQ91" s="52"/>
      <c r="AR91" s="84" t="str">
        <f>IF(OR($E94=0,AR$78=0),"",IF(AR$78=0,"",AR$78/H_T))</f>
        <v/>
      </c>
      <c r="AS91" s="14"/>
      <c r="AT91" s="52"/>
      <c r="AU91" s="84" t="str">
        <f>IF(OR($E94=0,AU$78=0),"",IF(AU$78=0,"",AU$78/H_T))</f>
        <v/>
      </c>
      <c r="AV91" s="14"/>
      <c r="AW91" s="52"/>
      <c r="AX91" s="84" t="str">
        <f>IF(OR($E94=0,AX$78=0),"",IF(AX$78=0,"",AX$78/H_T))</f>
        <v/>
      </c>
      <c r="AY91" s="14"/>
      <c r="AZ91" s="52"/>
      <c r="BA91" s="84" t="str">
        <f>IF(OR($E94=0,BA$78=0),"",IF(BA$78=0,"",BA$78/H_T))</f>
        <v/>
      </c>
      <c r="BB91" s="14"/>
      <c r="BC91" s="52"/>
      <c r="BD91" s="84" t="str">
        <f>IF(OR($E94=0,BD$78=0),"",IF(BD$78=0,"",BD$78/H_T))</f>
        <v/>
      </c>
      <c r="BE91" s="14"/>
      <c r="BF91" s="52"/>
      <c r="BG91" s="84" t="str">
        <f>IF(OR($E94=0,BG$78=0),"",IF(BG$78=0,"",BG$78/H_T))</f>
        <v/>
      </c>
      <c r="BH91" s="14"/>
      <c r="BI91" s="52"/>
      <c r="BJ91" s="84" t="str">
        <f>IF(OR($E94=0,BJ$78=0),"",IF(BJ$78=0,"",BJ$78/H_T))</f>
        <v/>
      </c>
      <c r="BK91" s="14"/>
      <c r="BL91" s="52"/>
      <c r="BM91" s="84" t="str">
        <f>IF(OR($E94=0,BM$78=0),"",IF(BM$78=0,"",BM$78/H_T))</f>
        <v/>
      </c>
      <c r="BN91" s="14"/>
      <c r="BO91" s="52"/>
      <c r="BP91" s="84" t="str">
        <f>IF(OR($E94=0,BP$78=0),"",IF(BP$78=0,"",BP$78/H_T))</f>
        <v/>
      </c>
      <c r="BQ91" s="14"/>
      <c r="BR91" s="52"/>
      <c r="BS91" s="84" t="str">
        <f>IF(OR($E94=0,BS$78=0),"",IF(BS$78=0,"",BS$78/H_T))</f>
        <v/>
      </c>
      <c r="BT91" s="14"/>
      <c r="BU91" s="52"/>
      <c r="BV91" s="84" t="str">
        <f>IF(OR($E94=0,BV$78=0),"",IF(BV$78=0,"",BV$78/H_T))</f>
        <v/>
      </c>
      <c r="BW91" s="14"/>
      <c r="BX91" s="52"/>
      <c r="BY91" s="84" t="str">
        <f>IF(OR($E94=0,BY$78=0),"",IF(BY$78=0,"",BY$78/H_T))</f>
        <v/>
      </c>
      <c r="BZ91" s="14"/>
      <c r="CA91" s="52"/>
      <c r="CB91" s="84" t="str">
        <f>IF(OR($E94=0,CB$78=0),"",IF(CB$78=0,"",CB$78/H_T))</f>
        <v/>
      </c>
      <c r="CC91" s="14"/>
    </row>
    <row r="92" spans="1:81">
      <c r="B92" s="17" t="s">
        <v>111</v>
      </c>
      <c r="C92" s="91" t="str">
        <f>IF(A90="","",MAX(MAX(H92,K92,N92,Q92,T92,W92,Z92,AC92,AF92,AI92,AL92,AO92,AR92,AU92,AX92,BA92,BD92,BG92,BJ92,BM92,BP92,BS92,BV92,BY92,CB92),ABS(MIN(H92,K92,N92,Q92,T92,W92,Z92,AC92,AF92,AI92,AL92,AO92,AR92,AU92,AX92,BA92,BD92,BG92,BJ92,BM92,BP92,BS92,BV92,BY92,CB92))))</f>
        <v/>
      </c>
      <c r="D92" s="17" t="s">
        <v>110</v>
      </c>
      <c r="E92" s="48">
        <f>E91-E94</f>
        <v>2.5</v>
      </c>
      <c r="F92" s="55" t="s">
        <v>111</v>
      </c>
      <c r="G92" s="33"/>
      <c r="H92" s="48">
        <f>IF(frei="nein",0,IF(OR($E94=0,H$78=0),"",IF(H$78=0,"",IF(AND(H89="frei",H90="frei"),6*H91*H$76/H$80/$E94,4*H91*H$76/H$80/$E94))))</f>
        <v>4</v>
      </c>
      <c r="I92" s="48"/>
      <c r="J92" s="33"/>
      <c r="K92" s="48">
        <f>IF(frei="nein",0,IF(OR($E94=0,K$78=0),"",IF(K$78=0,"",IF(AND(K89="frei",K90="frei"),6*K91*K$76/K$80/$E94,4*K91*K$76/K$80/$E94))))</f>
        <v>5.5</v>
      </c>
      <c r="L92" s="48"/>
      <c r="M92" s="33"/>
      <c r="N92" s="48">
        <f>IF(frei="nein",0,IF(OR($E94=0,N$78=0),"",IF(N$78=0,"",IF(AND(N89="frei",N90="frei"),6*N91*N$76/N$80/$E94,4*N91*N$76/N$80/$E94))))</f>
        <v>3.8333333333333335</v>
      </c>
      <c r="O92" s="48"/>
      <c r="P92" s="33"/>
      <c r="Q92" s="48">
        <f>IF(frei="nein",0,IF(OR($E94=0,Q$78=0),"",IF(Q$78=0,"",IF(AND(Q89="frei",Q90="frei"),6*Q91*Q$76/Q$80/$E94,4*Q91*Q$76/Q$80/$E94))))</f>
        <v>2.166666666666667</v>
      </c>
      <c r="R92" s="48"/>
      <c r="S92" s="33"/>
      <c r="T92" s="48">
        <f>IF(frei="nein",0,IF(OR($E94=0,T$78=0),"",IF(T$78=0,"",IF(AND(T89="frei",T90="frei"),6*T91*T$76/T$80/$E94,4*T91*T$76/T$80/$E94))))</f>
        <v>0.5</v>
      </c>
      <c r="U92" s="48"/>
      <c r="V92" s="33"/>
      <c r="W92" s="48">
        <f>IF(frei="nein",0,IF(OR($E94=0,W$78=0),"",IF(W$78=0,"",IF(AND(W89="frei",W90="frei"),6*W91*W$76/W$80/$E94,4*W91*W$76/W$80/$E94))))</f>
        <v>-1.1666666666666665</v>
      </c>
      <c r="X92" s="48"/>
      <c r="Y92" s="33"/>
      <c r="Z92" s="48">
        <f>IF(frei="nein",0,IF(OR($E94=0,Z$78=0),"",IF(Z$78=0,"",IF(AND(Z89="frei",Z90="frei"),6*Z91*Z$76/Z$80/$E94,4*Z91*Z$76/Z$80/$E94))))</f>
        <v>-2.833333333333333</v>
      </c>
      <c r="AA92" s="48"/>
      <c r="AB92" s="33"/>
      <c r="AC92" s="48">
        <f>IF(frei="nein",0,IF(OR($E94=0,AC$78=0),"",IF(AC$78=0,"",IF(AND(AC89="frei",AC90="frei"),6*AC91*AC$76/AC$80/$E94,4*AC91*AC$76/AC$80/$E94))))</f>
        <v>-4.5</v>
      </c>
      <c r="AD92" s="48"/>
      <c r="AE92" s="33"/>
      <c r="AF92" s="48">
        <f>IF(frei="nein",0,IF(OR($E94=0,AF$78=0),"",IF(AF$78=0,"",IF(AND(AF89="frei",AF90="frei"),6*AF91*AF$76/AF$80/$E94,4*AF91*AF$76/AF$80/$E94))))</f>
        <v>-6.1666666666666661</v>
      </c>
      <c r="AG92" s="48"/>
      <c r="AH92" s="33"/>
      <c r="AI92" s="48" t="str">
        <f>IF(frei="nein",0,IF(OR($E94=0,AI$78=0),"",IF(AI$78=0,"",IF(AND(AI89="frei",AI90="frei"),6*AI91*AI$76/AI$80/$E94,4*AI91*AI$76/AI$80/$E94))))</f>
        <v/>
      </c>
      <c r="AJ92" s="48"/>
      <c r="AK92" s="33"/>
      <c r="AL92" s="48" t="str">
        <f>IF(frei="nein",0,IF(OR($E94=0,AL$78=0),"",IF(AL$78=0,"",IF(AND(AL89="frei",AL90="frei"),6*AL91*AL$76/AL$80/$E94,4*AL91*AL$76/AL$80/$E94))))</f>
        <v/>
      </c>
      <c r="AM92" s="48"/>
      <c r="AN92" s="33"/>
      <c r="AO92" s="48" t="str">
        <f>IF(frei="nein",0,IF(OR($E94=0,AO$78=0),"",IF(AO$78=0,"",IF(AND(AO89="frei",AO90="frei"),6*AO91*AO$76/AO$80/$E94,4*AO91*AO$76/AO$80/$E94))))</f>
        <v/>
      </c>
      <c r="AP92" s="48"/>
      <c r="AQ92" s="33"/>
      <c r="AR92" s="48" t="str">
        <f>IF(frei="nein",0,IF(OR($E94=0,AR$78=0),"",IF(AR$78=0,"",IF(AND(AR89="frei",AR90="frei"),6*AR91*AR$76/AR$80/$E94,4*AR91*AR$76/AR$80/$E94))))</f>
        <v/>
      </c>
      <c r="AS92" s="48"/>
      <c r="AT92" s="33"/>
      <c r="AU92" s="48" t="str">
        <f>IF(frei="nein",0,IF(OR($E94=0,AU$78=0),"",IF(AU$78=0,"",IF(AND(AU89="frei",AU90="frei"),6*AU91*AU$76/AU$80/$E94,4*AU91*AU$76/AU$80/$E94))))</f>
        <v/>
      </c>
      <c r="AV92" s="48"/>
      <c r="AW92" s="33"/>
      <c r="AX92" s="48" t="str">
        <f>IF(frei="nein",0,IF(OR($E94=0,AX$78=0),"",IF(AX$78=0,"",IF(AND(AX89="frei",AX90="frei"),6*AX91*AX$76/AX$80/$E94,4*AX91*AX$76/AX$80/$E94))))</f>
        <v/>
      </c>
      <c r="AY92" s="48"/>
      <c r="AZ92" s="33"/>
      <c r="BA92" s="48" t="str">
        <f>IF(frei="nein",0,IF(OR($E94=0,BA$78=0),"",IF(BA$78=0,"",IF(AND(BA89="frei",BA90="frei"),6*BA91*BA$76/BA$80/$E94,4*BA91*BA$76/BA$80/$E94))))</f>
        <v/>
      </c>
      <c r="BB92" s="48"/>
      <c r="BC92" s="33"/>
      <c r="BD92" s="48" t="str">
        <f>IF(frei="nein",0,IF(OR($E94=0,BD$78=0),"",IF(BD$78=0,"",IF(AND(BD89="frei",BD90="frei"),6*BD91*BD$76/BD$80/$E94,4*BD91*BD$76/BD$80/$E94))))</f>
        <v/>
      </c>
      <c r="BE92" s="48"/>
      <c r="BF92" s="33"/>
      <c r="BG92" s="48" t="str">
        <f>IF(frei="nein",0,IF(OR($E94=0,BG$78=0),"",IF(BG$78=0,"",IF(AND(BG89="frei",BG90="frei"),6*BG91*BG$76/BG$80/$E94,4*BG91*BG$76/BG$80/$E94))))</f>
        <v/>
      </c>
      <c r="BH92" s="48"/>
      <c r="BI92" s="33"/>
      <c r="BJ92" s="48" t="str">
        <f>IF(frei="nein",0,IF(OR($E94=0,BJ$78=0),"",IF(BJ$78=0,"",IF(AND(BJ89="frei",BJ90="frei"),6*BJ91*BJ$76/BJ$80/$E94,4*BJ91*BJ$76/BJ$80/$E94))))</f>
        <v/>
      </c>
      <c r="BK92" s="48"/>
      <c r="BL92" s="33"/>
      <c r="BM92" s="48" t="str">
        <f>IF(frei="nein",0,IF(OR($E94=0,BM$78=0),"",IF(BM$78=0,"",IF(AND(BM89="frei",BM90="frei"),6*BM91*BM$76/BM$80/$E94,4*BM91*BM$76/BM$80/$E94))))</f>
        <v/>
      </c>
      <c r="BN92" s="48"/>
      <c r="BO92" s="33"/>
      <c r="BP92" s="48" t="str">
        <f>IF(frei="nein",0,IF(OR($E94=0,BP$78=0),"",IF(BP$78=0,"",IF(AND(BP89="frei",BP90="frei"),6*BP91*BP$76/BP$80/$E94,4*BP91*BP$76/BP$80/$E94))))</f>
        <v/>
      </c>
      <c r="BQ92" s="48"/>
      <c r="BR92" s="33"/>
      <c r="BS92" s="48" t="str">
        <f>IF(frei="nein",0,IF(OR($E94=0,BS$78=0),"",IF(BS$78=0,"",IF(AND(BS89="frei",BS90="frei"),6*BS91*BS$76/BS$80/$E94,4*BS91*BS$76/BS$80/$E94))))</f>
        <v/>
      </c>
      <c r="BT92" s="48"/>
      <c r="BU92" s="33"/>
      <c r="BV92" s="48" t="str">
        <f>IF(frei="nein",0,IF(OR($E94=0,BV$78=0),"",IF(BV$78=0,"",IF(AND(BV89="frei",BV90="frei"),6*BV91*BV$76/BV$80/$E94,4*BV91*BV$76/BV$80/$E94))))</f>
        <v/>
      </c>
      <c r="BW92" s="48"/>
      <c r="BX92" s="33"/>
      <c r="BY92" s="48" t="str">
        <f>IF(frei="nein",0,IF(OR($E94=0,BY$78=0),"",IF(BY$78=0,"",IF(AND(BY89="frei",BY90="frei"),6*BY91*BY$76/BY$80/$E94,4*BY91*BY$76/BY$80/$E94))))</f>
        <v/>
      </c>
      <c r="BZ92" s="48"/>
      <c r="CA92" s="33"/>
      <c r="CB92" s="48" t="str">
        <f>IF(frei="nein",0,IF(OR($E94=0,CB$78=0),"",IF(CB$78=0,"",IF(AND(CB89="frei",CB90="frei"),6*CB91*CB$76/CB$80/$E94,4*CB91*CB$76/CB$80/$E94))))</f>
        <v/>
      </c>
      <c r="CC92" s="48"/>
    </row>
    <row r="93" spans="1:81">
      <c r="A93" s="18"/>
      <c r="B93" s="17"/>
      <c r="C93" s="90"/>
      <c r="F93" s="56" t="s">
        <v>149</v>
      </c>
      <c r="G93" s="109">
        <f>IF(OR($E94=0,G$78=0),0,G$79/H_T)</f>
        <v>3.3333333333333335</v>
      </c>
      <c r="H93" s="49">
        <f>IF(OR($E94=0,H$78=0),"",MAX(ABS(G93),ABS(I93)))</f>
        <v>3.3333333333333335</v>
      </c>
      <c r="I93" s="57">
        <f>IF(OR($E94=0,I$78=0),0,I$79/H_T)</f>
        <v>3.3333333333333335</v>
      </c>
      <c r="J93" s="109">
        <f>IF(OR($E94=0,J$78=0),0,J$79/H_T)</f>
        <v>2.9583333333333335</v>
      </c>
      <c r="K93" s="49">
        <f>IF(OR($E94=0,K$78=0),"",MAX(ABS(J93),ABS(L93)))</f>
        <v>2.9583333333333335</v>
      </c>
      <c r="L93" s="57">
        <f>IF(OR($E94=0,L$78=0),0,L$79/H_T)</f>
        <v>2.5416666666666665</v>
      </c>
      <c r="M93" s="109">
        <f>IF(OR($E94=0,M$78=0),0,M$79/H_T)</f>
        <v>2.125</v>
      </c>
      <c r="N93" s="49">
        <f>IF(OR($E94=0,N$78=0),"",MAX(ABS(M93),ABS(O93)))</f>
        <v>2.125</v>
      </c>
      <c r="O93" s="57">
        <f>IF(OR($E94=0,O$78=0),0,O$79/H_T)</f>
        <v>1.7083333333333333</v>
      </c>
      <c r="P93" s="109">
        <f>IF(OR($E94=0,P$78=0),0,P$79/H_T)</f>
        <v>1.2916666666666667</v>
      </c>
      <c r="Q93" s="49">
        <f>IF(OR($E94=0,Q$78=0),"",MAX(ABS(P93),ABS(R93)))</f>
        <v>1.2916666666666667</v>
      </c>
      <c r="R93" s="57">
        <f>IF(OR($E94=0,R$78=0),0,R$79/H_T)</f>
        <v>0.875</v>
      </c>
      <c r="S93" s="109">
        <f>IF(OR($E94=0,S$78=0),0,S$79/H_T)</f>
        <v>0.45833333333333331</v>
      </c>
      <c r="T93" s="49">
        <f>IF(OR($E94=0,T$78=0),"",MAX(ABS(S93),ABS(U93)))</f>
        <v>0.45833333333333331</v>
      </c>
      <c r="U93" s="57">
        <f>IF(OR($E94=0,U$78=0),0,U$79/H_T)</f>
        <v>4.1666666666666664E-2</v>
      </c>
      <c r="V93" s="109">
        <f>IF(OR($E94=0,V$78=0),0,V$79/H_T)</f>
        <v>-0.375</v>
      </c>
      <c r="W93" s="49">
        <f>IF(OR($E94=0,W$78=0),"",MAX(ABS(V93),ABS(X93)))</f>
        <v>0.79166666666666663</v>
      </c>
      <c r="X93" s="57">
        <f>IF(OR($E94=0,X$78=0),0,X$79/H_T)</f>
        <v>-0.79166666666666663</v>
      </c>
      <c r="Y93" s="109">
        <f>IF(OR($E94=0,Y$78=0),0,Y$79/H_T)</f>
        <v>-1.2083333333333333</v>
      </c>
      <c r="Z93" s="49">
        <f>IF(OR($E94=0,Z$78=0),"",MAX(ABS(Y93),ABS(AA93)))</f>
        <v>1.625</v>
      </c>
      <c r="AA93" s="57">
        <f>IF(OR($E94=0,AA$78=0),0,AA$79/H_T)</f>
        <v>-1.625</v>
      </c>
      <c r="AB93" s="109">
        <f>IF(OR($E94=0,AB$78=0),0,AB$79/H_T)</f>
        <v>-2.0416666666666665</v>
      </c>
      <c r="AC93" s="49">
        <f>IF(OR($E94=0,AC$78=0),"",MAX(ABS(AB93),ABS(AD93)))</f>
        <v>2.4583333333333335</v>
      </c>
      <c r="AD93" s="57">
        <f>IF(OR($E94=0,AD$78=0),0,AD$79/H_T)</f>
        <v>-2.4583333333333335</v>
      </c>
      <c r="AE93" s="109">
        <f>IF(OR($E94=0,AE$78=0),0,AE$79/H_T)</f>
        <v>-2.875</v>
      </c>
      <c r="AF93" s="49">
        <f>IF(OR($E94=0,AF$78=0),"",MAX(ABS(AE93),ABS(AG93)))</f>
        <v>3.2916666666666665</v>
      </c>
      <c r="AG93" s="57">
        <f>IF(OR($E94=0,AG$78=0),0,AG$79/H_T)</f>
        <v>-3.2916666666666665</v>
      </c>
      <c r="AH93" s="109">
        <f>IF(OR($E94=0,AH$78=0),0,AH$79/H_T)</f>
        <v>0</v>
      </c>
      <c r="AI93" s="49" t="str">
        <f>IF(OR($E94=0,AI$78=0),"",MAX(ABS(AH93),ABS(AJ93)))</f>
        <v/>
      </c>
      <c r="AJ93" s="57">
        <f>IF(OR($E94=0,AJ$78=0),0,AJ$79/H_T)</f>
        <v>0</v>
      </c>
      <c r="AK93" s="109">
        <f>IF(OR($E94=0,AK$78=0),0,AK$79/H_T)</f>
        <v>0</v>
      </c>
      <c r="AL93" s="49" t="str">
        <f>IF(OR($E94=0,AL$78=0),"",MAX(ABS(AK93),ABS(AM93)))</f>
        <v/>
      </c>
      <c r="AM93" s="57">
        <f>IF(OR($E94=0,AM$78=0),0,AM$79/H_T)</f>
        <v>0</v>
      </c>
      <c r="AN93" s="109">
        <f>IF(OR($E94=0,AN$78=0),0,AN$79/H_T)</f>
        <v>0</v>
      </c>
      <c r="AO93" s="49" t="str">
        <f>IF(OR($E94=0,AO$78=0),"",MAX(ABS(AN93),ABS(AP93)))</f>
        <v/>
      </c>
      <c r="AP93" s="57">
        <f>IF(OR($E94=0,AP$78=0),0,AP$79/H_T)</f>
        <v>0</v>
      </c>
      <c r="AQ93" s="109">
        <f>IF(OR($E94=0,AQ$78=0),0,AQ$79/H_T)</f>
        <v>0</v>
      </c>
      <c r="AR93" s="49" t="str">
        <f>IF(OR($E94=0,AR$78=0),"",MAX(ABS(AQ93),ABS(AS93)))</f>
        <v/>
      </c>
      <c r="AS93" s="57">
        <f>IF(OR($E94=0,AS$78=0),0,AS$79/H_T)</f>
        <v>0</v>
      </c>
      <c r="AT93" s="109">
        <f>IF(OR($E94=0,AT$78=0),0,AT$79/H_T)</f>
        <v>0</v>
      </c>
      <c r="AU93" s="49" t="str">
        <f>IF(OR($E94=0,AU$78=0),"",MAX(ABS(AT93),ABS(AV93)))</f>
        <v/>
      </c>
      <c r="AV93" s="57">
        <f>IF(OR($E94=0,AV$78=0),0,AV$79/H_T)</f>
        <v>0</v>
      </c>
      <c r="AW93" s="109">
        <f>IF(OR($E94=0,AW$78=0),0,AW$79/H_T)</f>
        <v>0</v>
      </c>
      <c r="AX93" s="49" t="str">
        <f>IF(OR($E94=0,AX$78=0),"",MAX(ABS(AW93),ABS(AY93)))</f>
        <v/>
      </c>
      <c r="AY93" s="57">
        <f>IF(OR($E94=0,AY$78=0),0,AY$79/H_T)</f>
        <v>0</v>
      </c>
      <c r="AZ93" s="109">
        <f>IF(OR($E94=0,AZ$78=0),0,AZ$79/H_T)</f>
        <v>0</v>
      </c>
      <c r="BA93" s="49" t="str">
        <f>IF(OR($E94=0,BA$78=0),"",MAX(ABS(AZ93),ABS(BB93)))</f>
        <v/>
      </c>
      <c r="BB93" s="57">
        <f>IF(OR($E94=0,BB$78=0),0,BB$79/H_T)</f>
        <v>0</v>
      </c>
      <c r="BC93" s="109">
        <f>IF(OR($E94=0,BC$78=0),0,BC$79/H_T)</f>
        <v>0</v>
      </c>
      <c r="BD93" s="49" t="str">
        <f>IF(OR($E94=0,BD$78=0),"",MAX(ABS(BC93),ABS(BE93)))</f>
        <v/>
      </c>
      <c r="BE93" s="57">
        <f>IF(OR($E94=0,BE$78=0),0,BE$79/H_T)</f>
        <v>0</v>
      </c>
      <c r="BF93" s="109">
        <f>IF(OR($E94=0,BF$78=0),0,BF$79/H_T)</f>
        <v>0</v>
      </c>
      <c r="BG93" s="49" t="str">
        <f>IF(OR($E94=0,BG$78=0),"",MAX(ABS(BF93),ABS(BH93)))</f>
        <v/>
      </c>
      <c r="BH93" s="57">
        <f>IF(OR($E94=0,BH$78=0),0,BH$79/H_T)</f>
        <v>0</v>
      </c>
      <c r="BI93" s="109">
        <f>IF(OR($E94=0,BI$78=0),0,BI$79/H_T)</f>
        <v>0</v>
      </c>
      <c r="BJ93" s="49" t="str">
        <f>IF(OR($E94=0,BJ$78=0),"",MAX(ABS(BI93),ABS(BK93)))</f>
        <v/>
      </c>
      <c r="BK93" s="57">
        <f>IF(OR($E94=0,BK$78=0),0,BK$79/H_T)</f>
        <v>0</v>
      </c>
      <c r="BL93" s="109">
        <f>IF(OR($E94=0,BL$78=0),0,BL$79/H_T)</f>
        <v>0</v>
      </c>
      <c r="BM93" s="49" t="str">
        <f>IF(OR($E94=0,BM$78=0),"",MAX(ABS(BL93),ABS(BN93)))</f>
        <v/>
      </c>
      <c r="BN93" s="57">
        <f>IF(OR($E94=0,BN$78=0),0,BN$79/H_T)</f>
        <v>0</v>
      </c>
      <c r="BO93" s="109">
        <f>IF(OR($E94=0,BO$78=0),0,BO$79/H_T)</f>
        <v>0</v>
      </c>
      <c r="BP93" s="49" t="str">
        <f>IF(OR($E94=0,BP$78=0),"",MAX(ABS(BO93),ABS(BQ93)))</f>
        <v/>
      </c>
      <c r="BQ93" s="57">
        <f>IF(OR($E94=0,BQ$78=0),0,BQ$79/H_T)</f>
        <v>0</v>
      </c>
      <c r="BR93" s="109">
        <f>IF(OR($E94=0,BR$78=0),0,BR$79/H_T)</f>
        <v>0</v>
      </c>
      <c r="BS93" s="49" t="str">
        <f>IF(OR($E94=0,BS$78=0),"",MAX(ABS(BR93),ABS(BT93)))</f>
        <v/>
      </c>
      <c r="BT93" s="57">
        <f>IF(OR($E94=0,BT$78=0),0,BT$79/H_T)</f>
        <v>0</v>
      </c>
      <c r="BU93" s="109">
        <f>IF(OR($E94=0,BU$78=0),0,BU$79/H_T)</f>
        <v>0</v>
      </c>
      <c r="BV93" s="49" t="str">
        <f>IF(OR($E94=0,BV$78=0),"",MAX(ABS(BU93),ABS(BW93)))</f>
        <v/>
      </c>
      <c r="BW93" s="57">
        <f>IF(OR($E94=0,BW$78=0),0,BW$79/H_T)</f>
        <v>0</v>
      </c>
      <c r="BX93" s="109">
        <f>IF(OR($E94=0,BX$78=0),0,BX$79/H_T)</f>
        <v>0</v>
      </c>
      <c r="BY93" s="49" t="str">
        <f>IF(OR($E94=0,BY$78=0),"",MAX(ABS(BX93),ABS(BZ93)))</f>
        <v/>
      </c>
      <c r="BZ93" s="57">
        <f>IF(OR($E94=0,BZ$78=0),0,BZ$79/H_T)</f>
        <v>0</v>
      </c>
      <c r="CA93" s="109">
        <f>IF(OR($E94=0,CA$78=0),0,CA$79/H_T)</f>
        <v>0</v>
      </c>
      <c r="CB93" s="49" t="str">
        <f>IF(OR($E94=0,CB$78=0),"",MAX(ABS(CA93),ABS(CC93)))</f>
        <v/>
      </c>
      <c r="CC93" s="57">
        <f>IF(OR($E94=0,CC$78=0),0,CC$79/H_T)</f>
        <v>0</v>
      </c>
    </row>
    <row r="94" spans="1:81">
      <c r="B94" s="17" t="s">
        <v>112</v>
      </c>
      <c r="C94" s="91" t="str">
        <f>IF(A90="","",MAX(ABS(H94),ABS(K94),ABS(N94),ABS(Q94),ABS(T94),ABS(W94),ABS(Z94),ABS(AC94),ABS(AF94),ABS(AI94),ABS(AL94),ABS(AO94),ABS(AR94),ABS(AU94),ABS(AX94),ABS(BA94),ABS(BD94),ABS(BG94),ABS(BJ94),ABS(BM94),ABS(BP94),ABS(BS94),ABS(BV94),ABS(BY94),ABS(CB94)))</f>
        <v/>
      </c>
      <c r="D94" s="17" t="s">
        <v>106</v>
      </c>
      <c r="E94" s="48">
        <f>D16</f>
        <v>1.25</v>
      </c>
      <c r="F94" s="85" t="s">
        <v>112</v>
      </c>
      <c r="G94" s="29"/>
      <c r="H94" s="86">
        <f>IF(OR($E94=0,H$78=0),0,IF(H$78&gt;0,SQRT(H92^2+H93^2),-SQRT(H92^2+H93^2)))</f>
        <v>5.2068331172711035</v>
      </c>
      <c r="I94" s="30"/>
      <c r="J94" s="29"/>
      <c r="K94" s="86">
        <f>IF(OR($E94=0,K$78=0),0,IF(K$78&gt;0,SQRT(K92^2+K93^2),-SQRT(K92^2+K93^2)))</f>
        <v>6.245136996985023</v>
      </c>
      <c r="L94" s="30"/>
      <c r="M94" s="29"/>
      <c r="N94" s="86">
        <f>IF(OR($E94=0,N$78=0),0,IF(N$78&gt;0,SQRT(N92^2+N93^2),-SQRT(N92^2+N93^2)))</f>
        <v>4.3829293223190868</v>
      </c>
      <c r="O94" s="30"/>
      <c r="P94" s="29"/>
      <c r="Q94" s="86">
        <f>IF(OR($E94=0,Q$78=0),0,IF(Q$78&gt;0,SQRT(Q92^2+Q93^2),-SQRT(Q92^2+Q93^2)))</f>
        <v>2.5224684779442188</v>
      </c>
      <c r="R94" s="30"/>
      <c r="S94" s="29"/>
      <c r="T94" s="86">
        <f>IF(OR($E94=0,T$78=0),0,IF(T$78&gt;0,SQRT(T92^2+T93^2),-SQRT(T92^2+T93^2)))</f>
        <v>0.67828419150415442</v>
      </c>
      <c r="U94" s="30"/>
      <c r="V94" s="29"/>
      <c r="W94" s="86">
        <f>IF(OR($E94=0,W$78=0),0,IF(W$78&gt;0,SQRT(W92^2+W93^2),-SQRT(W92^2+W93^2)))</f>
        <v>-1.4099103596407192</v>
      </c>
      <c r="X94" s="30"/>
      <c r="Y94" s="29"/>
      <c r="Z94" s="86">
        <f>IF(OR($E94=0,Z$78=0),0,IF(Z$78&gt;0,SQRT(Z92^2+Z93^2),-SQRT(Z92^2+Z93^2)))</f>
        <v>-3.2662520995443352</v>
      </c>
      <c r="AA94" s="30"/>
      <c r="AB94" s="29"/>
      <c r="AC94" s="86">
        <f>IF(OR($E94=0,AC$78=0),0,IF(AC$78&gt;0,SQRT(AC92^2+AC93^2),-SQRT(AC92^2+AC93^2)))</f>
        <v>-5.1277093109670107</v>
      </c>
      <c r="AD94" s="30"/>
      <c r="AE94" s="29"/>
      <c r="AF94" s="86">
        <f>IF(OR($E94=0,AF$78=0),0,IF(AF$78&gt;0,SQRT(AF92^2+AF93^2),-SQRT(AF92^2+AF93^2)))</f>
        <v>-6.9901965081263784</v>
      </c>
      <c r="AG94" s="30"/>
      <c r="AH94" s="29"/>
      <c r="AI94" s="86">
        <f>IF(OR($E94=0,AI$78=0),0,IF(AI$78&gt;0,SQRT(AI92^2+AI93^2),-SQRT(AI92^2+AI93^2)))</f>
        <v>0</v>
      </c>
      <c r="AJ94" s="30"/>
      <c r="AK94" s="29"/>
      <c r="AL94" s="86">
        <f>IF(OR($E94=0,AL$78=0),0,IF(AL$78&gt;0,SQRT(AL92^2+AL93^2),-SQRT(AL92^2+AL93^2)))</f>
        <v>0</v>
      </c>
      <c r="AM94" s="30"/>
      <c r="AN94" s="29"/>
      <c r="AO94" s="86">
        <f>IF(OR($E94=0,AO$78=0),0,IF(AO$78&gt;0,SQRT(AO92^2+AO93^2),-SQRT(AO92^2+AO93^2)))</f>
        <v>0</v>
      </c>
      <c r="AP94" s="30"/>
      <c r="AQ94" s="29"/>
      <c r="AR94" s="86">
        <f>IF(OR($E94=0,AR$78=0),0,IF(AR$78&gt;0,SQRT(AR92^2+AR93^2),-SQRT(AR92^2+AR93^2)))</f>
        <v>0</v>
      </c>
      <c r="AS94" s="30"/>
      <c r="AT94" s="29"/>
      <c r="AU94" s="86">
        <f>IF(OR($E94=0,AU$78=0),0,IF(AU$78&gt;0,SQRT(AU92^2+AU93^2),-SQRT(AU92^2+AU93^2)))</f>
        <v>0</v>
      </c>
      <c r="AV94" s="30"/>
      <c r="AW94" s="29"/>
      <c r="AX94" s="86">
        <f>IF(OR($E94=0,AX$78=0),0,IF(AX$78&gt;0,SQRT(AX92^2+AX93^2),-SQRT(AX92^2+AX93^2)))</f>
        <v>0</v>
      </c>
      <c r="AY94" s="30"/>
      <c r="AZ94" s="29"/>
      <c r="BA94" s="86">
        <f>IF(OR($E94=0,BA$78=0),0,IF(BA$78&gt;0,SQRT(BA92^2+BA93^2),-SQRT(BA92^2+BA93^2)))</f>
        <v>0</v>
      </c>
      <c r="BB94" s="30"/>
      <c r="BC94" s="29"/>
      <c r="BD94" s="86">
        <f>IF(OR($E94=0,BD$78=0),0,IF(BD$78&gt;0,SQRT(BD92^2+BD93^2),-SQRT(BD92^2+BD93^2)))</f>
        <v>0</v>
      </c>
      <c r="BE94" s="30"/>
      <c r="BF94" s="29"/>
      <c r="BG94" s="86">
        <f>IF(OR($E94=0,BG$78=0),0,IF(BG$78&gt;0,SQRT(BG92^2+BG93^2),-SQRT(BG92^2+BG93^2)))</f>
        <v>0</v>
      </c>
      <c r="BH94" s="30"/>
      <c r="BI94" s="29"/>
      <c r="BJ94" s="86">
        <f>IF(OR($E94=0,BJ$78=0),0,IF(BJ$78&gt;0,SQRT(BJ92^2+BJ93^2),-SQRT(BJ92^2+BJ93^2)))</f>
        <v>0</v>
      </c>
      <c r="BK94" s="30"/>
      <c r="BL94" s="29"/>
      <c r="BM94" s="86">
        <f>IF(OR($E94=0,BM$78=0),0,IF(BM$78&gt;0,SQRT(BM92^2+BM93^2),-SQRT(BM92^2+BM93^2)))</f>
        <v>0</v>
      </c>
      <c r="BN94" s="30"/>
      <c r="BO94" s="29"/>
      <c r="BP94" s="86">
        <f>IF(OR($E94=0,BP$78=0),0,IF(BP$78&gt;0,SQRT(BP92^2+BP93^2),-SQRT(BP92^2+BP93^2)))</f>
        <v>0</v>
      </c>
      <c r="BQ94" s="30"/>
      <c r="BR94" s="29"/>
      <c r="BS94" s="86">
        <f>IF(OR($E94=0,BS$78=0),0,IF(BS$78&gt;0,SQRT(BS92^2+BS93^2),-SQRT(BS92^2+BS93^2)))</f>
        <v>0</v>
      </c>
      <c r="BT94" s="30"/>
      <c r="BU94" s="29"/>
      <c r="BV94" s="86">
        <f>IF(OR($E94=0,BV$78=0),0,IF(BV$78&gt;0,SQRT(BV92^2+BV93^2),-SQRT(BV92^2+BV93^2)))</f>
        <v>0</v>
      </c>
      <c r="BW94" s="30"/>
      <c r="BX94" s="29"/>
      <c r="BY94" s="86">
        <f>IF(OR($E94=0,BY$78=0),0,IF(BY$78&gt;0,SQRT(BY92^2+BY93^2),-SQRT(BY92^2+BY93^2)))</f>
        <v>0</v>
      </c>
      <c r="BZ94" s="30"/>
      <c r="CA94" s="29"/>
      <c r="CB94" s="86">
        <f>IF(OR($E94=0,CB$78=0),0,IF(CB$78&gt;0,SQRT(CB92^2+CB93^2),-SQRT(CB92^2+CB93^2)))</f>
        <v>0</v>
      </c>
      <c r="CC94" s="30"/>
    </row>
    <row r="95" spans="1:81">
      <c r="B95" s="17" t="s">
        <v>106</v>
      </c>
      <c r="C95" s="17" t="str">
        <f>IF(A90="","",E94)</f>
        <v/>
      </c>
      <c r="E95" s="17"/>
      <c r="F95" s="17"/>
      <c r="G95" s="17"/>
      <c r="H95" s="17"/>
      <c r="I95" s="17"/>
      <c r="J95" s="17"/>
      <c r="K95" s="17"/>
      <c r="L95" s="17"/>
      <c r="M95" s="17"/>
      <c r="P95" s="17"/>
      <c r="AP95" s="17"/>
      <c r="AQ95" s="17"/>
      <c r="AR95" s="17"/>
      <c r="AS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</row>
    <row r="96" spans="1:81">
      <c r="E96" s="17"/>
      <c r="F96" s="17" t="s">
        <v>114</v>
      </c>
      <c r="G96" s="17"/>
      <c r="H96" s="17" t="str">
        <f>IF($E101=0,"",IF($E98=H_T,"unterstützt","frei"))</f>
        <v>frei</v>
      </c>
      <c r="I96" s="17"/>
      <c r="J96" s="17"/>
      <c r="K96" s="17" t="str">
        <f>IF($E101=0,"",IF($E98=H_T,"unterstützt","frei"))</f>
        <v>frei</v>
      </c>
      <c r="L96" s="17"/>
      <c r="M96" s="17"/>
      <c r="N96" s="17" t="str">
        <f>IF($E101=0,"",IF($E98=H_T,"unterstützt","frei"))</f>
        <v>frei</v>
      </c>
      <c r="P96" s="17"/>
      <c r="Q96" s="17" t="str">
        <f>IF($E101=0,"",IF($E98=H_T,"unterstützt","frei"))</f>
        <v>frei</v>
      </c>
      <c r="T96" s="17" t="str">
        <f>IF($E101=0,"",IF($E98=H_T,"unterstützt","frei"))</f>
        <v>frei</v>
      </c>
      <c r="W96" s="17" t="str">
        <f>IF($E101=0,"",IF($E98=H_T,"unterstützt","frei"))</f>
        <v>frei</v>
      </c>
      <c r="Z96" s="17" t="str">
        <f>IF($E101=0,"",IF($E98=H_T,"unterstützt","frei"))</f>
        <v>frei</v>
      </c>
      <c r="AC96" s="17" t="str">
        <f>IF($E101=0,"",IF($E98=H_T,"unterstützt","frei"))</f>
        <v>frei</v>
      </c>
      <c r="AF96" s="17" t="str">
        <f>IF($E101=0,"",IF($E98=H_T,"unterstützt","frei"))</f>
        <v>frei</v>
      </c>
      <c r="AI96" s="17" t="str">
        <f>IF($E101=0,"",IF($E98=H_T,"unterstützt","frei"))</f>
        <v>frei</v>
      </c>
      <c r="AL96" s="17" t="str">
        <f>IF($E101=0,"",IF($E98=H_T,"unterstützt","frei"))</f>
        <v>frei</v>
      </c>
      <c r="AO96" s="17" t="str">
        <f>IF($E101=0,"",IF($E98=H_T,"unterstützt","frei"))</f>
        <v>frei</v>
      </c>
      <c r="AP96" s="17"/>
      <c r="AQ96" s="17"/>
      <c r="AR96" s="17" t="str">
        <f>IF($E101=0,"",IF($E98=H_T,"unterstützt","frei"))</f>
        <v>frei</v>
      </c>
      <c r="AS96" s="17"/>
      <c r="AU96" s="17" t="str">
        <f>IF($E101=0,"",IF($E98=H_T,"unterstützt","frei"))</f>
        <v>frei</v>
      </c>
      <c r="AW96" s="17"/>
      <c r="AX96" s="17" t="str">
        <f>IF($E101=0,"",IF($E98=H_T,"unterstützt","frei"))</f>
        <v>frei</v>
      </c>
      <c r="AY96" s="17"/>
      <c r="AZ96" s="17"/>
      <c r="BA96" s="17" t="str">
        <f>IF($E101=0,"",IF($E98=H_T,"unterstützt","frei"))</f>
        <v>frei</v>
      </c>
      <c r="BB96" s="17"/>
      <c r="BC96" s="17"/>
      <c r="BD96" s="17" t="str">
        <f>IF($E101=0,"",IF($E98=H_T,"unterstützt","frei"))</f>
        <v>frei</v>
      </c>
      <c r="BE96" s="17"/>
      <c r="BF96" s="17"/>
      <c r="BG96" s="17" t="str">
        <f>IF($E101=0,"",IF($E98=H_T,"unterstützt","frei"))</f>
        <v>frei</v>
      </c>
      <c r="BH96" s="17"/>
      <c r="BI96" s="17"/>
      <c r="BJ96" s="17" t="str">
        <f>IF($E101=0,"",IF($E98=H_T,"unterstützt","frei"))</f>
        <v>frei</v>
      </c>
      <c r="BK96" s="17"/>
      <c r="BL96" s="17"/>
      <c r="BM96" s="17" t="str">
        <f>IF($E101=0,"",IF($E98=H_T,"unterstützt","frei"))</f>
        <v>frei</v>
      </c>
      <c r="BN96" s="17"/>
      <c r="BO96" s="17"/>
      <c r="BP96" s="17" t="str">
        <f>IF($E101=0,"",IF($E98=H_T,"unterstützt","frei"))</f>
        <v>frei</v>
      </c>
      <c r="BQ96" s="17"/>
      <c r="BR96" s="17"/>
      <c r="BS96" s="17" t="str">
        <f>IF($E101=0,"",IF($E98=H_T,"unterstützt","frei"))</f>
        <v>frei</v>
      </c>
      <c r="BT96" s="17"/>
      <c r="BU96" s="17"/>
      <c r="BV96" s="17" t="str">
        <f>IF($E101=0,"",IF($E98=H_T,"unterstützt","frei"))</f>
        <v>frei</v>
      </c>
      <c r="BW96" s="17"/>
      <c r="BX96" s="17"/>
      <c r="BY96" s="17" t="str">
        <f>IF($E101=0,"",IF($E98=H_T,"unterstützt","frei"))</f>
        <v>frei</v>
      </c>
      <c r="BZ96" s="17"/>
      <c r="CA96" s="17"/>
      <c r="CB96" s="17" t="str">
        <f>IF($E101=0,"",IF($E98=H_T,"unterstützt","frei"))</f>
        <v>frei</v>
      </c>
      <c r="CC96" s="17"/>
    </row>
    <row r="97" spans="1:81">
      <c r="A97" s="89" t="str">
        <f>IF(OR(ABS(H101)=Bemessung!$C$24,ABS(K101)=Bemessung!$C$24,ABS(N101)=Bemessung!$C$24,ABS(Q101)=Bemessung!$C$24,ABS(T101)=Bemessung!$C$24,ABS(W101)=Bemessung!$C$24,ABS(Z101)=Bemessung!$C$24,ABS(AC101)=Bemessung!$C$24,ABS(AF101)=Bemessung!$C$24,ABS(AI101)=Bemessung!$C$24,ABS(AL101)=Bemessung!$C$24,ABS(AO101)=Bemessung!$C$24,ABS(AR101)=Bemessung!$C$24,ABS(AU101)=Bemessung!$C$24,ABS(AX101)=Bemessung!$C$24,ABS(BA101)=Bemessung!$C$24,ABS(BD101)=Bemessung!$C$24,ABS(BG101)=Bemessung!$C$24,ABS(BJ101)=Bemessung!$C$24,ABS(BM101)=Bemessung!$C$24,ABS(BP101)=Bemessung!$C$24,ABS(BS101)=Bemessung!$C$24,ABS(BV101)=Bemessung!$C$24,ABS(BY101)=Bemessung!$C$24,ABS(CB101)=Bemessung!$C$24),D97,"")</f>
        <v/>
      </c>
      <c r="D97" s="17">
        <v>3</v>
      </c>
      <c r="F97" s="17" t="s">
        <v>115</v>
      </c>
      <c r="G97" s="17"/>
      <c r="H97" s="48" t="str">
        <f>IF($E101=0,"",IF($E99=0,"unterstützt","frei"))</f>
        <v>frei</v>
      </c>
      <c r="I97" s="17"/>
      <c r="J97" s="17"/>
      <c r="K97" s="48" t="str">
        <f>IF($E101=0,"",IF($E99=0,"unterstützt","frei"))</f>
        <v>frei</v>
      </c>
      <c r="L97" s="17"/>
      <c r="M97" s="17"/>
      <c r="N97" s="48" t="str">
        <f>IF($E101=0,"",IF($E99=0,"unterstützt","frei"))</f>
        <v>frei</v>
      </c>
      <c r="P97" s="17"/>
      <c r="Q97" s="48" t="str">
        <f>IF($E101=0,"",IF($E99=0,"unterstützt","frei"))</f>
        <v>frei</v>
      </c>
      <c r="T97" s="48" t="str">
        <f>IF($E101=0,"",IF($E99=0,"unterstützt","frei"))</f>
        <v>frei</v>
      </c>
      <c r="W97" s="48" t="str">
        <f>IF($E101=0,"",IF($E99=0,"unterstützt","frei"))</f>
        <v>frei</v>
      </c>
      <c r="Z97" s="48" t="str">
        <f>IF($E101=0,"",IF($E99=0,"unterstützt","frei"))</f>
        <v>frei</v>
      </c>
      <c r="AC97" s="48" t="str">
        <f>IF($E101=0,"",IF($E99=0,"unterstützt","frei"))</f>
        <v>frei</v>
      </c>
      <c r="AF97" s="48" t="str">
        <f>IF($E101=0,"",IF($E99=0,"unterstützt","frei"))</f>
        <v>frei</v>
      </c>
      <c r="AI97" s="48" t="str">
        <f>IF($E101=0,"",IF($E99=0,"unterstützt","frei"))</f>
        <v>frei</v>
      </c>
      <c r="AL97" s="48" t="str">
        <f>IF($E101=0,"",IF($E99=0,"unterstützt","frei"))</f>
        <v>frei</v>
      </c>
      <c r="AO97" s="48" t="str">
        <f>IF($E101=0,"",IF($E99=0,"unterstützt","frei"))</f>
        <v>frei</v>
      </c>
      <c r="AP97" s="17"/>
      <c r="AQ97" s="17"/>
      <c r="AR97" s="48" t="str">
        <f>IF($E101=0,"",IF($E99=0,"unterstützt","frei"))</f>
        <v>frei</v>
      </c>
      <c r="AS97" s="17"/>
      <c r="AU97" s="48" t="str">
        <f>IF($E101=0,"",IF($E99=0,"unterstützt","frei"))</f>
        <v>frei</v>
      </c>
      <c r="AW97" s="17"/>
      <c r="AX97" s="48" t="str">
        <f>IF($E101=0,"",IF($E99=0,"unterstützt","frei"))</f>
        <v>frei</v>
      </c>
      <c r="AY97" s="17"/>
      <c r="AZ97" s="17"/>
      <c r="BA97" s="48" t="str">
        <f>IF($E101=0,"",IF($E99=0,"unterstützt","frei"))</f>
        <v>frei</v>
      </c>
      <c r="BB97" s="17"/>
      <c r="BC97" s="17"/>
      <c r="BD97" s="48" t="str">
        <f>IF($E101=0,"",IF($E99=0,"unterstützt","frei"))</f>
        <v>frei</v>
      </c>
      <c r="BE97" s="17"/>
      <c r="BF97" s="17"/>
      <c r="BG97" s="48" t="str">
        <f>IF($E101=0,"",IF($E99=0,"unterstützt","frei"))</f>
        <v>frei</v>
      </c>
      <c r="BH97" s="17"/>
      <c r="BI97" s="17"/>
      <c r="BJ97" s="48" t="str">
        <f>IF($E101=0,"",IF($E99=0,"unterstützt","frei"))</f>
        <v>frei</v>
      </c>
      <c r="BK97" s="17"/>
      <c r="BL97" s="17"/>
      <c r="BM97" s="48" t="str">
        <f>IF($E101=0,"",IF($E99=0,"unterstützt","frei"))</f>
        <v>frei</v>
      </c>
      <c r="BN97" s="17"/>
      <c r="BO97" s="17"/>
      <c r="BP97" s="48" t="str">
        <f>IF($E101=0,"",IF($E99=0,"unterstützt","frei"))</f>
        <v>frei</v>
      </c>
      <c r="BQ97" s="17"/>
      <c r="BR97" s="17"/>
      <c r="BS97" s="48" t="str">
        <f>IF($E101=0,"",IF($E99=0,"unterstützt","frei"))</f>
        <v>frei</v>
      </c>
      <c r="BT97" s="17"/>
      <c r="BU97" s="17"/>
      <c r="BV97" s="48" t="str">
        <f>IF($E101=0,"",IF($E99=0,"unterstützt","frei"))</f>
        <v>frei</v>
      </c>
      <c r="BW97" s="17"/>
      <c r="BX97" s="17"/>
      <c r="BY97" s="48" t="str">
        <f>IF($E101=0,"",IF($E99=0,"unterstützt","frei"))</f>
        <v>frei</v>
      </c>
      <c r="BZ97" s="17"/>
      <c r="CA97" s="17"/>
      <c r="CB97" s="48" t="str">
        <f>IF($E101=0,"",IF($E99=0,"unterstützt","frei"))</f>
        <v>frei</v>
      </c>
      <c r="CC97" s="17"/>
    </row>
    <row r="98" spans="1:81">
      <c r="B98" s="17"/>
      <c r="D98" s="17" t="s">
        <v>109</v>
      </c>
      <c r="E98" s="48">
        <f>E92</f>
        <v>2.5</v>
      </c>
      <c r="F98" s="53" t="s">
        <v>116</v>
      </c>
      <c r="G98" s="52"/>
      <c r="H98" s="84">
        <f>IF(OR($E101=0,H$78=0),"",IF(H$78=0,"",H$78/H_T))</f>
        <v>3.3333333333333335</v>
      </c>
      <c r="I98" s="14"/>
      <c r="J98" s="52"/>
      <c r="K98" s="84">
        <f>IF(OR($E101=0,K$78=0),"",IF(K$78=0,"",K$78/H_T))</f>
        <v>2.75</v>
      </c>
      <c r="L98" s="14"/>
      <c r="M98" s="52"/>
      <c r="N98" s="84">
        <f>IF(OR($E101=0,N$78=0),"",IF(N$78=0,"",N$78/H_T))</f>
        <v>1.9166666666666667</v>
      </c>
      <c r="O98" s="14"/>
      <c r="P98" s="52"/>
      <c r="Q98" s="84">
        <f>IF(OR($E101=0,Q$78=0),"",IF(Q$78=0,"",Q$78/H_T))</f>
        <v>1.0833333333333333</v>
      </c>
      <c r="R98" s="14"/>
      <c r="S98" s="52"/>
      <c r="T98" s="84">
        <f>IF(OR($E101=0,T$78=0),"",IF(T$78=0,"",T$78/H_T))</f>
        <v>0.25</v>
      </c>
      <c r="U98" s="14"/>
      <c r="V98" s="52"/>
      <c r="W98" s="84">
        <f>IF(OR($E101=0,W$78=0),"",IF(W$78=0,"",W$78/H_T))</f>
        <v>-0.58333333333333337</v>
      </c>
      <c r="X98" s="14"/>
      <c r="Y98" s="52"/>
      <c r="Z98" s="84">
        <f>IF(OR($E101=0,Z$78=0),"",IF(Z$78=0,"",Z$78/H_T))</f>
        <v>-1.4166666666666667</v>
      </c>
      <c r="AA98" s="14"/>
      <c r="AB98" s="52"/>
      <c r="AC98" s="84">
        <f>IF(OR($E101=0,AC$78=0),"",IF(AC$78=0,"",AC$78/H_T))</f>
        <v>-2.25</v>
      </c>
      <c r="AD98" s="14"/>
      <c r="AE98" s="52"/>
      <c r="AF98" s="84">
        <f>IF(OR($E101=0,AF$78=0),"",IF(AF$78=0,"",AF$78/H_T))</f>
        <v>-3.0833333333333335</v>
      </c>
      <c r="AG98" s="14"/>
      <c r="AH98" s="52"/>
      <c r="AI98" s="84" t="str">
        <f>IF(OR($E101=0,AI$78=0),"",IF(AI$78=0,"",AI$78/H_T))</f>
        <v/>
      </c>
      <c r="AJ98" s="14"/>
      <c r="AK98" s="52"/>
      <c r="AL98" s="84" t="str">
        <f>IF(OR($E101=0,AL$78=0),"",IF(AL$78=0,"",AL$78/H_T))</f>
        <v/>
      </c>
      <c r="AM98" s="14"/>
      <c r="AN98" s="52"/>
      <c r="AO98" s="84" t="str">
        <f>IF(OR($E101=0,AO$78=0),"",IF(AO$78=0,"",AO$78/H_T))</f>
        <v/>
      </c>
      <c r="AP98" s="14"/>
      <c r="AQ98" s="52"/>
      <c r="AR98" s="84" t="str">
        <f>IF(OR($E101=0,AR$78=0),"",IF(AR$78=0,"",AR$78/H_T))</f>
        <v/>
      </c>
      <c r="AS98" s="14"/>
      <c r="AT98" s="52"/>
      <c r="AU98" s="84" t="str">
        <f>IF(OR($E101=0,AU$78=0),"",IF(AU$78=0,"",AU$78/H_T))</f>
        <v/>
      </c>
      <c r="AV98" s="14"/>
      <c r="AW98" s="52"/>
      <c r="AX98" s="84" t="str">
        <f>IF(OR($E101=0,AX$78=0),"",IF(AX$78=0,"",AX$78/H_T))</f>
        <v/>
      </c>
      <c r="AY98" s="14"/>
      <c r="AZ98" s="52"/>
      <c r="BA98" s="84" t="str">
        <f>IF(OR($E101=0,BA$78=0),"",IF(BA$78=0,"",BA$78/H_T))</f>
        <v/>
      </c>
      <c r="BB98" s="14"/>
      <c r="BC98" s="52"/>
      <c r="BD98" s="84" t="str">
        <f>IF(OR($E101=0,BD$78=0),"",IF(BD$78=0,"",BD$78/H_T))</f>
        <v/>
      </c>
      <c r="BE98" s="14"/>
      <c r="BF98" s="52"/>
      <c r="BG98" s="84" t="str">
        <f>IF(OR($E101=0,BG$78=0),"",IF(BG$78=0,"",BG$78/H_T))</f>
        <v/>
      </c>
      <c r="BH98" s="14"/>
      <c r="BI98" s="52"/>
      <c r="BJ98" s="84" t="str">
        <f>IF(OR($E101=0,BJ$78=0),"",IF(BJ$78=0,"",BJ$78/H_T))</f>
        <v/>
      </c>
      <c r="BK98" s="14"/>
      <c r="BL98" s="52"/>
      <c r="BM98" s="84" t="str">
        <f>IF(OR($E101=0,BM$78=0),"",IF(BM$78=0,"",BM$78/H_T))</f>
        <v/>
      </c>
      <c r="BN98" s="14"/>
      <c r="BO98" s="52"/>
      <c r="BP98" s="84" t="str">
        <f>IF(OR($E101=0,BP$78=0),"",IF(BP$78=0,"",BP$78/H_T))</f>
        <v/>
      </c>
      <c r="BQ98" s="14"/>
      <c r="BR98" s="52"/>
      <c r="BS98" s="84" t="str">
        <f>IF(OR($E101=0,BS$78=0),"",IF(BS$78=0,"",BS$78/H_T))</f>
        <v/>
      </c>
      <c r="BT98" s="14"/>
      <c r="BU98" s="52"/>
      <c r="BV98" s="84" t="str">
        <f>IF(OR($E101=0,BV$78=0),"",IF(BV$78=0,"",BV$78/H_T))</f>
        <v/>
      </c>
      <c r="BW98" s="14"/>
      <c r="BX98" s="52"/>
      <c r="BY98" s="84" t="str">
        <f>IF(OR($E101=0,BY$78=0),"",IF(BY$78=0,"",BY$78/H_T))</f>
        <v/>
      </c>
      <c r="BZ98" s="14"/>
      <c r="CA98" s="52"/>
      <c r="CB98" s="84" t="str">
        <f>IF(OR($E101=0,CB$78=0),"",IF(CB$78=0,"",CB$78/H_T))</f>
        <v/>
      </c>
      <c r="CC98" s="14"/>
    </row>
    <row r="99" spans="1:81">
      <c r="B99" s="17" t="s">
        <v>111</v>
      </c>
      <c r="C99" s="91" t="str">
        <f>IF(A97="","",MAX(MAX(H99,K99,N99,Q99,T99,W99,Z99,AC99,AF99,AI99,AL99,AO99,AR99,AU99,AX99,BA99,BD99,BG99,BJ99,BM99,BP99,BS99,BV99,BY99,CB99),ABS(MIN(H99,K99,N99,Q99,T99,W99,Z99,AC99,AF99,AI99,AL99,AO99,AR99,AU99,AX99,BA99,BD99,BG99,BJ99,BM99,BP99,BS99,BV99,BY99,CB99))))</f>
        <v/>
      </c>
      <c r="D99" s="17" t="s">
        <v>110</v>
      </c>
      <c r="E99" s="48">
        <f>E98-E101</f>
        <v>1.25</v>
      </c>
      <c r="F99" s="55" t="s">
        <v>111</v>
      </c>
      <c r="G99" s="33"/>
      <c r="H99" s="48">
        <f>IF(frei="nein",0,IF(OR($E101=0,H$78=0),"",IF(H$78=0,"",IF(AND(H96="frei",H97="frei"),6*H98*H$76/H$80/$E101,4*H98*H$76/H$80/$E101))))</f>
        <v>4</v>
      </c>
      <c r="I99" s="48"/>
      <c r="J99" s="33"/>
      <c r="K99" s="48">
        <f>IF(frei="nein",0,IF(OR($E101=0,K$78=0),"",IF(K$78=0,"",IF(AND(K96="frei",K97="frei"),6*K98*K$76/K$80/$E101,4*K98*K$76/K$80/$E101))))</f>
        <v>5.5</v>
      </c>
      <c r="L99" s="48"/>
      <c r="M99" s="33"/>
      <c r="N99" s="48">
        <f>IF(frei="nein",0,IF(OR($E101=0,N$78=0),"",IF(N$78=0,"",IF(AND(N96="frei",N97="frei"),6*N98*N$76/N$80/$E101,4*N98*N$76/N$80/$E101))))</f>
        <v>3.8333333333333335</v>
      </c>
      <c r="O99" s="48"/>
      <c r="P99" s="33"/>
      <c r="Q99" s="48">
        <f>IF(frei="nein",0,IF(OR($E101=0,Q$78=0),"",IF(Q$78=0,"",IF(AND(Q96="frei",Q97="frei"),6*Q98*Q$76/Q$80/$E101,4*Q98*Q$76/Q$80/$E101))))</f>
        <v>2.166666666666667</v>
      </c>
      <c r="R99" s="48"/>
      <c r="S99" s="33"/>
      <c r="T99" s="48">
        <f>IF(frei="nein",0,IF(OR($E101=0,T$78=0),"",IF(T$78=0,"",IF(AND(T96="frei",T97="frei"),6*T98*T$76/T$80/$E101,4*T98*T$76/T$80/$E101))))</f>
        <v>0.5</v>
      </c>
      <c r="U99" s="48"/>
      <c r="V99" s="33"/>
      <c r="W99" s="48">
        <f>IF(frei="nein",0,IF(OR($E101=0,W$78=0),"",IF(W$78=0,"",IF(AND(W96="frei",W97="frei"),6*W98*W$76/W$80/$E101,4*W98*W$76/W$80/$E101))))</f>
        <v>-1.1666666666666665</v>
      </c>
      <c r="X99" s="48"/>
      <c r="Y99" s="33"/>
      <c r="Z99" s="48">
        <f>IF(frei="nein",0,IF(OR($E101=0,Z$78=0),"",IF(Z$78=0,"",IF(AND(Z96="frei",Z97="frei"),6*Z98*Z$76/Z$80/$E101,4*Z98*Z$76/Z$80/$E101))))</f>
        <v>-2.833333333333333</v>
      </c>
      <c r="AA99" s="48"/>
      <c r="AB99" s="33"/>
      <c r="AC99" s="48">
        <f>IF(frei="nein",0,IF(OR($E101=0,AC$78=0),"",IF(AC$78=0,"",IF(AND(AC96="frei",AC97="frei"),6*AC98*AC$76/AC$80/$E101,4*AC98*AC$76/AC$80/$E101))))</f>
        <v>-4.5</v>
      </c>
      <c r="AD99" s="48"/>
      <c r="AE99" s="33"/>
      <c r="AF99" s="48">
        <f>IF(frei="nein",0,IF(OR($E101=0,AF$78=0),"",IF(AF$78=0,"",IF(AND(AF96="frei",AF97="frei"),6*AF98*AF$76/AF$80/$E101,4*AF98*AF$76/AF$80/$E101))))</f>
        <v>-6.1666666666666661</v>
      </c>
      <c r="AG99" s="48"/>
      <c r="AH99" s="33"/>
      <c r="AI99" s="48" t="str">
        <f>IF(frei="nein",0,IF(OR($E101=0,AI$78=0),"",IF(AI$78=0,"",IF(AND(AI96="frei",AI97="frei"),6*AI98*AI$76/AI$80/$E101,4*AI98*AI$76/AI$80/$E101))))</f>
        <v/>
      </c>
      <c r="AJ99" s="48"/>
      <c r="AK99" s="33"/>
      <c r="AL99" s="48" t="str">
        <f>IF(frei="nein",0,IF(OR($E101=0,AL$78=0),"",IF(AL$78=0,"",IF(AND(AL96="frei",AL97="frei"),6*AL98*AL$76/AL$80/$E101,4*AL98*AL$76/AL$80/$E101))))</f>
        <v/>
      </c>
      <c r="AM99" s="48"/>
      <c r="AN99" s="33"/>
      <c r="AO99" s="48" t="str">
        <f>IF(frei="nein",0,IF(OR($E101=0,AO$78=0),"",IF(AO$78=0,"",IF(AND(AO96="frei",AO97="frei"),6*AO98*AO$76/AO$80/$E101,4*AO98*AO$76/AO$80/$E101))))</f>
        <v/>
      </c>
      <c r="AP99" s="48"/>
      <c r="AQ99" s="33"/>
      <c r="AR99" s="48" t="str">
        <f>IF(frei="nein",0,IF(OR($E101=0,AR$78=0),"",IF(AR$78=0,"",IF(AND(AR96="frei",AR97="frei"),6*AR98*AR$76/AR$80/$E101,4*AR98*AR$76/AR$80/$E101))))</f>
        <v/>
      </c>
      <c r="AS99" s="48"/>
      <c r="AT99" s="33"/>
      <c r="AU99" s="48" t="str">
        <f>IF(frei="nein",0,IF(OR($E101=0,AU$78=0),"",IF(AU$78=0,"",IF(AND(AU96="frei",AU97="frei"),6*AU98*AU$76/AU$80/$E101,4*AU98*AU$76/AU$80/$E101))))</f>
        <v/>
      </c>
      <c r="AV99" s="48"/>
      <c r="AW99" s="33"/>
      <c r="AX99" s="48" t="str">
        <f>IF(frei="nein",0,IF(OR($E101=0,AX$78=0),"",IF(AX$78=0,"",IF(AND(AX96="frei",AX97="frei"),6*AX98*AX$76/AX$80/$E101,4*AX98*AX$76/AX$80/$E101))))</f>
        <v/>
      </c>
      <c r="AY99" s="48"/>
      <c r="AZ99" s="33"/>
      <c r="BA99" s="48" t="str">
        <f>IF(frei="nein",0,IF(OR($E101=0,BA$78=0),"",IF(BA$78=0,"",IF(AND(BA96="frei",BA97="frei"),6*BA98*BA$76/BA$80/$E101,4*BA98*BA$76/BA$80/$E101))))</f>
        <v/>
      </c>
      <c r="BB99" s="48"/>
      <c r="BC99" s="33"/>
      <c r="BD99" s="48" t="str">
        <f>IF(frei="nein",0,IF(OR($E101=0,BD$78=0),"",IF(BD$78=0,"",IF(AND(BD96="frei",BD97="frei"),6*BD98*BD$76/BD$80/$E101,4*BD98*BD$76/BD$80/$E101))))</f>
        <v/>
      </c>
      <c r="BE99" s="48"/>
      <c r="BF99" s="33"/>
      <c r="BG99" s="48" t="str">
        <f>IF(frei="nein",0,IF(OR($E101=0,BG$78=0),"",IF(BG$78=0,"",IF(AND(BG96="frei",BG97="frei"),6*BG98*BG$76/BG$80/$E101,4*BG98*BG$76/BG$80/$E101))))</f>
        <v/>
      </c>
      <c r="BH99" s="48"/>
      <c r="BI99" s="33"/>
      <c r="BJ99" s="48" t="str">
        <f>IF(frei="nein",0,IF(OR($E101=0,BJ$78=0),"",IF(BJ$78=0,"",IF(AND(BJ96="frei",BJ97="frei"),6*BJ98*BJ$76/BJ$80/$E101,4*BJ98*BJ$76/BJ$80/$E101))))</f>
        <v/>
      </c>
      <c r="BK99" s="48"/>
      <c r="BL99" s="33"/>
      <c r="BM99" s="48" t="str">
        <f>IF(frei="nein",0,IF(OR($E101=0,BM$78=0),"",IF(BM$78=0,"",IF(AND(BM96="frei",BM97="frei"),6*BM98*BM$76/BM$80/$E101,4*BM98*BM$76/BM$80/$E101))))</f>
        <v/>
      </c>
      <c r="BN99" s="48"/>
      <c r="BO99" s="33"/>
      <c r="BP99" s="48" t="str">
        <f>IF(frei="nein",0,IF(OR($E101=0,BP$78=0),"",IF(BP$78=0,"",IF(AND(BP96="frei",BP97="frei"),6*BP98*BP$76/BP$80/$E101,4*BP98*BP$76/BP$80/$E101))))</f>
        <v/>
      </c>
      <c r="BQ99" s="48"/>
      <c r="BR99" s="33"/>
      <c r="BS99" s="48" t="str">
        <f>IF(frei="nein",0,IF(OR($E101=0,BS$78=0),"",IF(BS$78=0,"",IF(AND(BS96="frei",BS97="frei"),6*BS98*BS$76/BS$80/$E101,4*BS98*BS$76/BS$80/$E101))))</f>
        <v/>
      </c>
      <c r="BT99" s="48"/>
      <c r="BU99" s="33"/>
      <c r="BV99" s="48" t="str">
        <f>IF(frei="nein",0,IF(OR($E101=0,BV$78=0),"",IF(BV$78=0,"",IF(AND(BV96="frei",BV97="frei"),6*BV98*BV$76/BV$80/$E101,4*BV98*BV$76/BV$80/$E101))))</f>
        <v/>
      </c>
      <c r="BW99" s="48"/>
      <c r="BX99" s="33"/>
      <c r="BY99" s="48" t="str">
        <f>IF(frei="nein",0,IF(OR($E101=0,BY$78=0),"",IF(BY$78=0,"",IF(AND(BY96="frei",BY97="frei"),6*BY98*BY$76/BY$80/$E101,4*BY98*BY$76/BY$80/$E101))))</f>
        <v/>
      </c>
      <c r="BZ99" s="48"/>
      <c r="CA99" s="33"/>
      <c r="CB99" s="48" t="str">
        <f>IF(frei="nein",0,IF(OR($E101=0,CB$78=0),"",IF(CB$78=0,"",IF(AND(CB96="frei",CB97="frei"),6*CB98*CB$76/CB$80/$E101,4*CB98*CB$76/CB$80/$E101))))</f>
        <v/>
      </c>
      <c r="CC99" s="48"/>
    </row>
    <row r="100" spans="1:81">
      <c r="B100" s="17"/>
      <c r="C100" s="90"/>
      <c r="F100" s="56" t="s">
        <v>149</v>
      </c>
      <c r="G100" s="109">
        <f>IF(OR($E101=0,G$78=0),0,G$79/H_T)</f>
        <v>3.3333333333333335</v>
      </c>
      <c r="H100" s="49">
        <f>IF(OR($E101=0,H$78=0),"",MAX(ABS(G100),ABS(I100)))</f>
        <v>3.3333333333333335</v>
      </c>
      <c r="I100" s="57">
        <f>IF(OR($E101=0,I$78=0),0,I$79/H_T)</f>
        <v>3.3333333333333335</v>
      </c>
      <c r="J100" s="109">
        <f>IF(OR($E101=0,J$78=0),0,J$79/H_T)</f>
        <v>2.9583333333333335</v>
      </c>
      <c r="K100" s="49">
        <f>IF(OR($E101=0,K$78=0),"",MAX(ABS(J100),ABS(L100)))</f>
        <v>2.9583333333333335</v>
      </c>
      <c r="L100" s="57">
        <f>IF(OR($E101=0,L$78=0),0,L$79/H_T)</f>
        <v>2.5416666666666665</v>
      </c>
      <c r="M100" s="109">
        <f>IF(OR($E101=0,M$78=0),0,M$79/H_T)</f>
        <v>2.125</v>
      </c>
      <c r="N100" s="49">
        <f>IF(OR($E101=0,N$78=0),"",MAX(ABS(M100),ABS(O100)))</f>
        <v>2.125</v>
      </c>
      <c r="O100" s="57">
        <f>IF(OR($E101=0,O$78=0),0,O$79/H_T)</f>
        <v>1.7083333333333333</v>
      </c>
      <c r="P100" s="109">
        <f>IF(OR($E101=0,P$78=0),0,P$79/H_T)</f>
        <v>1.2916666666666667</v>
      </c>
      <c r="Q100" s="49">
        <f>IF(OR($E101=0,Q$78=0),"",MAX(ABS(P100),ABS(R100)))</f>
        <v>1.2916666666666667</v>
      </c>
      <c r="R100" s="57">
        <f>IF(OR($E101=0,R$78=0),0,R$79/H_T)</f>
        <v>0.875</v>
      </c>
      <c r="S100" s="109">
        <f>IF(OR($E101=0,S$78=0),0,S$79/H_T)</f>
        <v>0.45833333333333331</v>
      </c>
      <c r="T100" s="49">
        <f>IF(OR($E101=0,T$78=0),"",MAX(ABS(S100),ABS(U100)))</f>
        <v>0.45833333333333331</v>
      </c>
      <c r="U100" s="57">
        <f>IF(OR($E101=0,U$78=0),0,U$79/H_T)</f>
        <v>4.1666666666666664E-2</v>
      </c>
      <c r="V100" s="109">
        <f>IF(OR($E101=0,V$78=0),0,V$79/H_T)</f>
        <v>-0.375</v>
      </c>
      <c r="W100" s="49">
        <f>IF(OR($E101=0,W$78=0),"",MAX(ABS(V100),ABS(X100)))</f>
        <v>0.79166666666666663</v>
      </c>
      <c r="X100" s="57">
        <f>IF(OR($E101=0,X$78=0),0,X$79/H_T)</f>
        <v>-0.79166666666666663</v>
      </c>
      <c r="Y100" s="109">
        <f>IF(OR($E101=0,Y$78=0),0,Y$79/H_T)</f>
        <v>-1.2083333333333333</v>
      </c>
      <c r="Z100" s="49">
        <f>IF(OR($E101=0,Z$78=0),"",MAX(ABS(Y100),ABS(AA100)))</f>
        <v>1.625</v>
      </c>
      <c r="AA100" s="57">
        <f>IF(OR($E101=0,AA$78=0),0,AA$79/H_T)</f>
        <v>-1.625</v>
      </c>
      <c r="AB100" s="109">
        <f>IF(OR($E101=0,AB$78=0),0,AB$79/H_T)</f>
        <v>-2.0416666666666665</v>
      </c>
      <c r="AC100" s="49">
        <f>IF(OR($E101=0,AC$78=0),"",MAX(ABS(AB100),ABS(AD100)))</f>
        <v>2.4583333333333335</v>
      </c>
      <c r="AD100" s="57">
        <f>IF(OR($E101=0,AD$78=0),0,AD$79/H_T)</f>
        <v>-2.4583333333333335</v>
      </c>
      <c r="AE100" s="109">
        <f>IF(OR($E101=0,AE$78=0),0,AE$79/H_T)</f>
        <v>-2.875</v>
      </c>
      <c r="AF100" s="49">
        <f>IF(OR($E101=0,AF$78=0),"",MAX(ABS(AE100),ABS(AG100)))</f>
        <v>3.2916666666666665</v>
      </c>
      <c r="AG100" s="57">
        <f>IF(OR($E101=0,AG$78=0),0,AG$79/H_T)</f>
        <v>-3.2916666666666665</v>
      </c>
      <c r="AH100" s="109">
        <f>IF(OR($E101=0,AH$78=0),0,AH$79/H_T)</f>
        <v>0</v>
      </c>
      <c r="AI100" s="49" t="str">
        <f>IF(OR($E101=0,AI$78=0),"",MAX(ABS(AH100),ABS(AJ100)))</f>
        <v/>
      </c>
      <c r="AJ100" s="57">
        <f>IF(OR($E101=0,AJ$78=0),0,AJ$79/H_T)</f>
        <v>0</v>
      </c>
      <c r="AK100" s="109">
        <f>IF(OR($E101=0,AK$78=0),0,AK$79/H_T)</f>
        <v>0</v>
      </c>
      <c r="AL100" s="49" t="str">
        <f>IF(OR($E101=0,AL$78=0),"",MAX(ABS(AK100),ABS(AM100)))</f>
        <v/>
      </c>
      <c r="AM100" s="57">
        <f>IF(OR($E101=0,AM$78=0),0,AM$79/H_T)</f>
        <v>0</v>
      </c>
      <c r="AN100" s="109">
        <f>IF(OR($E101=0,AN$78=0),0,AN$79/H_T)</f>
        <v>0</v>
      </c>
      <c r="AO100" s="49" t="str">
        <f>IF(OR($E101=0,AO$78=0),"",MAX(ABS(AN100),ABS(AP100)))</f>
        <v/>
      </c>
      <c r="AP100" s="57">
        <f>IF(OR($E101=0,AP$78=0),0,AP$79/H_T)</f>
        <v>0</v>
      </c>
      <c r="AQ100" s="109">
        <f>IF(OR($E101=0,AQ$78=0),0,AQ$79/H_T)</f>
        <v>0</v>
      </c>
      <c r="AR100" s="49" t="str">
        <f>IF(OR($E101=0,AR$78=0),"",MAX(ABS(AQ100),ABS(AS100)))</f>
        <v/>
      </c>
      <c r="AS100" s="57">
        <f>IF(OR($E101=0,AS$78=0),0,AS$79/H_T)</f>
        <v>0</v>
      </c>
      <c r="AT100" s="109">
        <f>IF(OR($E101=0,AT$78=0),0,AT$79/H_T)</f>
        <v>0</v>
      </c>
      <c r="AU100" s="49" t="str">
        <f>IF(OR($E101=0,AU$78=0),"",MAX(ABS(AT100),ABS(AV100)))</f>
        <v/>
      </c>
      <c r="AV100" s="57">
        <f>IF(OR($E101=0,AV$78=0),0,AV$79/H_T)</f>
        <v>0</v>
      </c>
      <c r="AW100" s="109">
        <f>IF(OR($E101=0,AW$78=0),0,AW$79/H_T)</f>
        <v>0</v>
      </c>
      <c r="AX100" s="49" t="str">
        <f>IF(OR($E101=0,AX$78=0),"",MAX(ABS(AW100),ABS(AY100)))</f>
        <v/>
      </c>
      <c r="AY100" s="57">
        <f>IF(OR($E101=0,AY$78=0),0,AY$79/H_T)</f>
        <v>0</v>
      </c>
      <c r="AZ100" s="109">
        <f>IF(OR($E101=0,AZ$78=0),0,AZ$79/H_T)</f>
        <v>0</v>
      </c>
      <c r="BA100" s="49" t="str">
        <f>IF(OR($E101=0,BA$78=0),"",MAX(ABS(AZ100),ABS(BB100)))</f>
        <v/>
      </c>
      <c r="BB100" s="57">
        <f>IF(OR($E101=0,BB$78=0),0,BB$79/H_T)</f>
        <v>0</v>
      </c>
      <c r="BC100" s="109">
        <f>IF(OR($E101=0,BC$78=0),0,BC$79/H_T)</f>
        <v>0</v>
      </c>
      <c r="BD100" s="49" t="str">
        <f>IF(OR($E101=0,BD$78=0),"",MAX(ABS(BC100),ABS(BE100)))</f>
        <v/>
      </c>
      <c r="BE100" s="57">
        <f>IF(OR($E101=0,BE$78=0),0,BE$79/H_T)</f>
        <v>0</v>
      </c>
      <c r="BF100" s="109">
        <f>IF(OR($E101=0,BF$78=0),0,BF$79/H_T)</f>
        <v>0</v>
      </c>
      <c r="BG100" s="49" t="str">
        <f>IF(OR($E101=0,BG$78=0),"",MAX(ABS(BF100),ABS(BH100)))</f>
        <v/>
      </c>
      <c r="BH100" s="57">
        <f>IF(OR($E101=0,BH$78=0),0,BH$79/H_T)</f>
        <v>0</v>
      </c>
      <c r="BI100" s="109">
        <f>IF(OR($E101=0,BI$78=0),0,BI$79/H_T)</f>
        <v>0</v>
      </c>
      <c r="BJ100" s="49" t="str">
        <f>IF(OR($E101=0,BJ$78=0),"",MAX(ABS(BI100),ABS(BK100)))</f>
        <v/>
      </c>
      <c r="BK100" s="57">
        <f>IF(OR($E101=0,BK$78=0),0,BK$79/H_T)</f>
        <v>0</v>
      </c>
      <c r="BL100" s="109">
        <f>IF(OR($E101=0,BL$78=0),0,BL$79/H_T)</f>
        <v>0</v>
      </c>
      <c r="BM100" s="49" t="str">
        <f>IF(OR($E101=0,BM$78=0),"",MAX(ABS(BL100),ABS(BN100)))</f>
        <v/>
      </c>
      <c r="BN100" s="57">
        <f>IF(OR($E101=0,BN$78=0),0,BN$79/H_T)</f>
        <v>0</v>
      </c>
      <c r="BO100" s="109">
        <f>IF(OR($E101=0,BO$78=0),0,BO$79/H_T)</f>
        <v>0</v>
      </c>
      <c r="BP100" s="49" t="str">
        <f>IF(OR($E101=0,BP$78=0),"",MAX(ABS(BO100),ABS(BQ100)))</f>
        <v/>
      </c>
      <c r="BQ100" s="57">
        <f>IF(OR($E101=0,BQ$78=0),0,BQ$79/H_T)</f>
        <v>0</v>
      </c>
      <c r="BR100" s="109">
        <f>IF(OR($E101=0,BR$78=0),0,BR$79/H_T)</f>
        <v>0</v>
      </c>
      <c r="BS100" s="49" t="str">
        <f>IF(OR($E101=0,BS$78=0),"",MAX(ABS(BR100),ABS(BT100)))</f>
        <v/>
      </c>
      <c r="BT100" s="57">
        <f>IF(OR($E101=0,BT$78=0),0,BT$79/H_T)</f>
        <v>0</v>
      </c>
      <c r="BU100" s="109">
        <f>IF(OR($E101=0,BU$78=0),0,BU$79/H_T)</f>
        <v>0</v>
      </c>
      <c r="BV100" s="49" t="str">
        <f>IF(OR($E101=0,BV$78=0),"",MAX(ABS(BU100),ABS(BW100)))</f>
        <v/>
      </c>
      <c r="BW100" s="57">
        <f>IF(OR($E101=0,BW$78=0),0,BW$79/H_T)</f>
        <v>0</v>
      </c>
      <c r="BX100" s="109">
        <f>IF(OR($E101=0,BX$78=0),0,BX$79/H_T)</f>
        <v>0</v>
      </c>
      <c r="BY100" s="49" t="str">
        <f>IF(OR($E101=0,BY$78=0),"",MAX(ABS(BX100),ABS(BZ100)))</f>
        <v/>
      </c>
      <c r="BZ100" s="57">
        <f>IF(OR($E101=0,BZ$78=0),0,BZ$79/H_T)</f>
        <v>0</v>
      </c>
      <c r="CA100" s="109">
        <f>IF(OR($E101=0,CA$78=0),0,CA$79/H_T)</f>
        <v>0</v>
      </c>
      <c r="CB100" s="49" t="str">
        <f>IF(OR($E101=0,CB$78=0),"",MAX(ABS(CA100),ABS(CC100)))</f>
        <v/>
      </c>
      <c r="CC100" s="57">
        <f>IF(OR($E101=0,CC$78=0),0,CC$79/H_T)</f>
        <v>0</v>
      </c>
    </row>
    <row r="101" spans="1:81">
      <c r="B101" s="17" t="s">
        <v>112</v>
      </c>
      <c r="C101" s="91" t="str">
        <f>IF(A97="","",MAX(ABS(H101),ABS(K101),ABS(N101),ABS(Q101),ABS(T101),ABS(W101),ABS(Z101),ABS(AC101),ABS(AF101),ABS(AI101),ABS(AL101),ABS(AO101),ABS(AR101),ABS(AU101),ABS(AX101),ABS(BA101),ABS(BD101),ABS(BG101),ABS(BJ101),ABS(BM101),ABS(BP101),ABS(BS101),ABS(BV101),ABS(BY101),ABS(CB101)))</f>
        <v/>
      </c>
      <c r="D101" s="17" t="s">
        <v>106</v>
      </c>
      <c r="E101" s="48">
        <f>E16</f>
        <v>1.25</v>
      </c>
      <c r="F101" s="85" t="s">
        <v>112</v>
      </c>
      <c r="G101" s="29"/>
      <c r="H101" s="86">
        <f>IF(OR($E101=0,H$78=0),0,IF(H$78&gt;0,SQRT(H99^2+H100^2),-SQRT(H99^2+H100^2)))</f>
        <v>5.2068331172711035</v>
      </c>
      <c r="I101" s="30"/>
      <c r="J101" s="29"/>
      <c r="K101" s="86">
        <f>IF(OR($E101=0,K$78=0),0,IF(K$78&gt;0,SQRT(K99^2+K100^2),-SQRT(K99^2+K100^2)))</f>
        <v>6.245136996985023</v>
      </c>
      <c r="L101" s="30"/>
      <c r="M101" s="29"/>
      <c r="N101" s="86">
        <f>IF(OR($E101=0,N$78=0),0,IF(N$78&gt;0,SQRT(N99^2+N100^2),-SQRT(N99^2+N100^2)))</f>
        <v>4.3829293223190868</v>
      </c>
      <c r="O101" s="30"/>
      <c r="P101" s="29"/>
      <c r="Q101" s="86">
        <f>IF(OR($E101=0,Q$78=0),0,IF(Q$78&gt;0,SQRT(Q99^2+Q100^2),-SQRT(Q99^2+Q100^2)))</f>
        <v>2.5224684779442188</v>
      </c>
      <c r="R101" s="30"/>
      <c r="S101" s="29"/>
      <c r="T101" s="86">
        <f>IF(OR($E101=0,T$78=0),0,IF(T$78&gt;0,SQRT(T99^2+T100^2),-SQRT(T99^2+T100^2)))</f>
        <v>0.67828419150415442</v>
      </c>
      <c r="U101" s="30"/>
      <c r="V101" s="29"/>
      <c r="W101" s="86">
        <f>IF(OR($E101=0,W$78=0),0,IF(W$78&gt;0,SQRT(W99^2+W100^2),-SQRT(W99^2+W100^2)))</f>
        <v>-1.4099103596407192</v>
      </c>
      <c r="X101" s="30"/>
      <c r="Y101" s="29"/>
      <c r="Z101" s="86">
        <f>IF(OR($E101=0,Z$78=0),0,IF(Z$78&gt;0,SQRT(Z99^2+Z100^2),-SQRT(Z99^2+Z100^2)))</f>
        <v>-3.2662520995443352</v>
      </c>
      <c r="AA101" s="30"/>
      <c r="AB101" s="29"/>
      <c r="AC101" s="86">
        <f>IF(OR($E101=0,AC$78=0),0,IF(AC$78&gt;0,SQRT(AC99^2+AC100^2),-SQRT(AC99^2+AC100^2)))</f>
        <v>-5.1277093109670107</v>
      </c>
      <c r="AD101" s="30"/>
      <c r="AE101" s="29"/>
      <c r="AF101" s="86">
        <f>IF(OR($E101=0,AF$78=0),0,IF(AF$78&gt;0,SQRT(AF99^2+AF100^2),-SQRT(AF99^2+AF100^2)))</f>
        <v>-6.9901965081263784</v>
      </c>
      <c r="AG101" s="30"/>
      <c r="AH101" s="29"/>
      <c r="AI101" s="86">
        <f>IF(OR($E101=0,AI$78=0),0,IF(AI$78&gt;0,SQRT(AI99^2+AI100^2),-SQRT(AI99^2+AI100^2)))</f>
        <v>0</v>
      </c>
      <c r="AJ101" s="30"/>
      <c r="AK101" s="29"/>
      <c r="AL101" s="86">
        <f>IF(OR($E101=0,AL$78=0),0,IF(AL$78&gt;0,SQRT(AL99^2+AL100^2),-SQRT(AL99^2+AL100^2)))</f>
        <v>0</v>
      </c>
      <c r="AM101" s="30"/>
      <c r="AN101" s="29"/>
      <c r="AO101" s="86">
        <f>IF(OR($E101=0,AO$78=0),0,IF(AO$78&gt;0,SQRT(AO99^2+AO100^2),-SQRT(AO99^2+AO100^2)))</f>
        <v>0</v>
      </c>
      <c r="AP101" s="30"/>
      <c r="AQ101" s="29"/>
      <c r="AR101" s="86">
        <f>IF(OR($E101=0,AR$78=0),0,IF(AR$78&gt;0,SQRT(AR99^2+AR100^2),-SQRT(AR99^2+AR100^2)))</f>
        <v>0</v>
      </c>
      <c r="AS101" s="30"/>
      <c r="AT101" s="29"/>
      <c r="AU101" s="86">
        <f>IF(OR($E101=0,AU$78=0),0,IF(AU$78&gt;0,SQRT(AU99^2+AU100^2),-SQRT(AU99^2+AU100^2)))</f>
        <v>0</v>
      </c>
      <c r="AV101" s="30"/>
      <c r="AW101" s="29"/>
      <c r="AX101" s="86">
        <f>IF(OR($E101=0,AX$78=0),0,IF(AX$78&gt;0,SQRT(AX99^2+AX100^2),-SQRT(AX99^2+AX100^2)))</f>
        <v>0</v>
      </c>
      <c r="AY101" s="30"/>
      <c r="AZ101" s="29"/>
      <c r="BA101" s="86">
        <f>IF(OR($E101=0,BA$78=0),0,IF(BA$78&gt;0,SQRT(BA99^2+BA100^2),-SQRT(BA99^2+BA100^2)))</f>
        <v>0</v>
      </c>
      <c r="BB101" s="30"/>
      <c r="BC101" s="29"/>
      <c r="BD101" s="86">
        <f>IF(OR($E101=0,BD$78=0),0,IF(BD$78&gt;0,SQRT(BD99^2+BD100^2),-SQRT(BD99^2+BD100^2)))</f>
        <v>0</v>
      </c>
      <c r="BE101" s="30"/>
      <c r="BF101" s="29"/>
      <c r="BG101" s="86">
        <f>IF(OR($E101=0,BG$78=0),0,IF(BG$78&gt;0,SQRT(BG99^2+BG100^2),-SQRT(BG99^2+BG100^2)))</f>
        <v>0</v>
      </c>
      <c r="BH101" s="30"/>
      <c r="BI101" s="29"/>
      <c r="BJ101" s="86">
        <f>IF(OR($E101=0,BJ$78=0),0,IF(BJ$78&gt;0,SQRT(BJ99^2+BJ100^2),-SQRT(BJ99^2+BJ100^2)))</f>
        <v>0</v>
      </c>
      <c r="BK101" s="30"/>
      <c r="BL101" s="29"/>
      <c r="BM101" s="86">
        <f>IF(OR($E101=0,BM$78=0),0,IF(BM$78&gt;0,SQRT(BM99^2+BM100^2),-SQRT(BM99^2+BM100^2)))</f>
        <v>0</v>
      </c>
      <c r="BN101" s="30"/>
      <c r="BO101" s="29"/>
      <c r="BP101" s="86">
        <f>IF(OR($E101=0,BP$78=0),0,IF(BP$78&gt;0,SQRT(BP99^2+BP100^2),-SQRT(BP99^2+BP100^2)))</f>
        <v>0</v>
      </c>
      <c r="BQ101" s="30"/>
      <c r="BR101" s="29"/>
      <c r="BS101" s="86">
        <f>IF(OR($E101=0,BS$78=0),0,IF(BS$78&gt;0,SQRT(BS99^2+BS100^2),-SQRT(BS99^2+BS100^2)))</f>
        <v>0</v>
      </c>
      <c r="BT101" s="30"/>
      <c r="BU101" s="29"/>
      <c r="BV101" s="86">
        <f>IF(OR($E101=0,BV$78=0),0,IF(BV$78&gt;0,SQRT(BV99^2+BV100^2),-SQRT(BV99^2+BV100^2)))</f>
        <v>0</v>
      </c>
      <c r="BW101" s="30"/>
      <c r="BX101" s="29"/>
      <c r="BY101" s="86">
        <f>IF(OR($E101=0,BY$78=0),0,IF(BY$78&gt;0,SQRT(BY99^2+BY100^2),-SQRT(BY99^2+BY100^2)))</f>
        <v>0</v>
      </c>
      <c r="BZ101" s="30"/>
      <c r="CA101" s="29"/>
      <c r="CB101" s="86">
        <f>IF(OR($E101=0,CB$78=0),0,IF(CB$78&gt;0,SQRT(CB99^2+CB100^2),-SQRT(CB99^2+CB100^2)))</f>
        <v>0</v>
      </c>
      <c r="CC101" s="30"/>
    </row>
    <row r="102" spans="1:81">
      <c r="B102" s="17" t="s">
        <v>106</v>
      </c>
      <c r="C102" s="17" t="str">
        <f>IF(A97="","",E101)</f>
        <v/>
      </c>
      <c r="E102" s="17"/>
      <c r="F102" s="17"/>
      <c r="G102" s="17"/>
      <c r="H102" s="17"/>
      <c r="I102" s="17"/>
      <c r="J102" s="17"/>
      <c r="K102" s="17"/>
      <c r="L102" s="17"/>
      <c r="M102" s="17"/>
      <c r="P102" s="17"/>
      <c r="AP102" s="17"/>
      <c r="AQ102" s="17"/>
      <c r="AR102" s="17"/>
      <c r="AS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</row>
    <row r="103" spans="1:81">
      <c r="E103" s="17"/>
      <c r="F103" s="17" t="s">
        <v>114</v>
      </c>
      <c r="G103" s="17"/>
      <c r="H103" s="17" t="str">
        <f>IF($E108=0,"",IF($E105=H_T,"unterstützt","frei"))</f>
        <v>frei</v>
      </c>
      <c r="I103" s="17"/>
      <c r="J103" s="17"/>
      <c r="K103" s="17" t="str">
        <f>IF($E108=0,"",IF($E105=H_T,"unterstützt","frei"))</f>
        <v>frei</v>
      </c>
      <c r="L103" s="17"/>
      <c r="M103" s="17"/>
      <c r="N103" s="17" t="str">
        <f>IF($E108=0,"",IF($E105=H_T,"unterstützt","frei"))</f>
        <v>frei</v>
      </c>
      <c r="P103" s="17"/>
      <c r="Q103" s="17" t="str">
        <f>IF($E108=0,"",IF($E105=H_T,"unterstützt","frei"))</f>
        <v>frei</v>
      </c>
      <c r="T103" s="17" t="str">
        <f>IF($E108=0,"",IF($E105=H_T,"unterstützt","frei"))</f>
        <v>frei</v>
      </c>
      <c r="W103" s="17" t="str">
        <f>IF($E108=0,"",IF($E105=H_T,"unterstützt","frei"))</f>
        <v>frei</v>
      </c>
      <c r="Z103" s="17" t="str">
        <f>IF($E108=0,"",IF($E105=H_T,"unterstützt","frei"))</f>
        <v>frei</v>
      </c>
      <c r="AC103" s="17" t="str">
        <f>IF($E108=0,"",IF($E105=H_T,"unterstützt","frei"))</f>
        <v>frei</v>
      </c>
      <c r="AF103" s="17" t="str">
        <f>IF($E108=0,"",IF($E105=H_T,"unterstützt","frei"))</f>
        <v>frei</v>
      </c>
      <c r="AI103" s="17" t="str">
        <f>IF($E108=0,"",IF($E105=H_T,"unterstützt","frei"))</f>
        <v>frei</v>
      </c>
      <c r="AL103" s="17" t="str">
        <f>IF($E108=0,"",IF($E105=H_T,"unterstützt","frei"))</f>
        <v>frei</v>
      </c>
      <c r="AO103" s="17" t="str">
        <f>IF($E108=0,"",IF($E105=H_T,"unterstützt","frei"))</f>
        <v>frei</v>
      </c>
      <c r="AP103" s="17"/>
      <c r="AQ103" s="17"/>
      <c r="AR103" s="17" t="str">
        <f>IF($E108=0,"",IF($E105=H_T,"unterstützt","frei"))</f>
        <v>frei</v>
      </c>
      <c r="AS103" s="17"/>
      <c r="AU103" s="17" t="str">
        <f>IF($E108=0,"",IF($E105=H_T,"unterstützt","frei"))</f>
        <v>frei</v>
      </c>
      <c r="AW103" s="17"/>
      <c r="AX103" s="17" t="str">
        <f>IF($E108=0,"",IF($E105=H_T,"unterstützt","frei"))</f>
        <v>frei</v>
      </c>
      <c r="AY103" s="17"/>
      <c r="AZ103" s="17"/>
      <c r="BA103" s="17" t="str">
        <f>IF($E108=0,"",IF($E105=H_T,"unterstützt","frei"))</f>
        <v>frei</v>
      </c>
      <c r="BB103" s="17"/>
      <c r="BC103" s="17"/>
      <c r="BD103" s="17" t="str">
        <f>IF($E108=0,"",IF($E105=H_T,"unterstützt","frei"))</f>
        <v>frei</v>
      </c>
      <c r="BE103" s="17"/>
      <c r="BF103" s="17"/>
      <c r="BG103" s="17" t="str">
        <f>IF($E108=0,"",IF($E105=H_T,"unterstützt","frei"))</f>
        <v>frei</v>
      </c>
      <c r="BH103" s="17"/>
      <c r="BI103" s="17"/>
      <c r="BJ103" s="17" t="str">
        <f>IF($E108=0,"",IF($E105=H_T,"unterstützt","frei"))</f>
        <v>frei</v>
      </c>
      <c r="BK103" s="17"/>
      <c r="BL103" s="17"/>
      <c r="BM103" s="17" t="str">
        <f>IF($E108=0,"",IF($E105=H_T,"unterstützt","frei"))</f>
        <v>frei</v>
      </c>
      <c r="BN103" s="17"/>
      <c r="BO103" s="17"/>
      <c r="BP103" s="17" t="str">
        <f>IF($E108=0,"",IF($E105=H_T,"unterstützt","frei"))</f>
        <v>frei</v>
      </c>
      <c r="BQ103" s="17"/>
      <c r="BR103" s="17"/>
      <c r="BS103" s="17" t="str">
        <f>IF($E108=0,"",IF($E105=H_T,"unterstützt","frei"))</f>
        <v>frei</v>
      </c>
      <c r="BT103" s="17"/>
      <c r="BU103" s="17"/>
      <c r="BV103" s="17" t="str">
        <f>IF($E108=0,"",IF($E105=H_T,"unterstützt","frei"))</f>
        <v>frei</v>
      </c>
      <c r="BW103" s="17"/>
      <c r="BX103" s="17"/>
      <c r="BY103" s="17" t="str">
        <f>IF($E108=0,"",IF($E105=H_T,"unterstützt","frei"))</f>
        <v>frei</v>
      </c>
      <c r="BZ103" s="17"/>
      <c r="CA103" s="17"/>
      <c r="CB103" s="17" t="str">
        <f>IF($E108=0,"",IF($E105=H_T,"unterstützt","frei"))</f>
        <v>frei</v>
      </c>
      <c r="CC103" s="17"/>
    </row>
    <row r="104" spans="1:81">
      <c r="A104" s="89" t="str">
        <f>IF(OR(ABS(H108)=Bemessung!$C$24,ABS(K108)=Bemessung!$C$24,ABS(N108)=Bemessung!$C$24,ABS(Q108)=Bemessung!$C$24,ABS(T108)=Bemessung!$C$24,ABS(W108)=Bemessung!$C$24,ABS(Z108)=Bemessung!$C$24,ABS(AC108)=Bemessung!$C$24,ABS(AF108)=Bemessung!$C$24,ABS(AI108)=Bemessung!$C$24,ABS(AL108)=Bemessung!$C$24,ABS(AO108)=Bemessung!$C$24,ABS(AR108)=Bemessung!$C$24,ABS(AU108)=Bemessung!$C$24,ABS(AX108)=Bemessung!$C$24,ABS(BA108)=Bemessung!$C$24,ABS(BD108)=Bemessung!$C$24,ABS(BG108)=Bemessung!$C$24,ABS(BJ108)=Bemessung!$C$24,ABS(BM108)=Bemessung!$C$24,ABS(BP108)=Bemessung!$C$24,ABS(BS108)=Bemessung!$C$24,ABS(BV108)=Bemessung!$C$24,ABS(BY108)=Bemessung!$C$24,ABS(CB108)=Bemessung!$C$24),D104,"")</f>
        <v/>
      </c>
      <c r="D104" s="17">
        <v>4</v>
      </c>
      <c r="F104" s="17" t="s">
        <v>115</v>
      </c>
      <c r="G104" s="17"/>
      <c r="H104" s="48" t="str">
        <f>IF($E108=0,"",IF($E106=0,"unterstützt","frei"))</f>
        <v>unterstützt</v>
      </c>
      <c r="I104" s="17"/>
      <c r="J104" s="17"/>
      <c r="K104" s="48" t="str">
        <f>IF($E108=0,"",IF($E106=0,"unterstützt","frei"))</f>
        <v>unterstützt</v>
      </c>
      <c r="L104" s="17"/>
      <c r="M104" s="17"/>
      <c r="N104" s="48" t="str">
        <f>IF($E108=0,"",IF($E106=0,"unterstützt","frei"))</f>
        <v>unterstützt</v>
      </c>
      <c r="P104" s="17"/>
      <c r="Q104" s="48" t="str">
        <f>IF($E108=0,"",IF($E106=0,"unterstützt","frei"))</f>
        <v>unterstützt</v>
      </c>
      <c r="T104" s="48" t="str">
        <f>IF($E108=0,"",IF($E106=0,"unterstützt","frei"))</f>
        <v>unterstützt</v>
      </c>
      <c r="W104" s="48" t="str">
        <f>IF($E108=0,"",IF($E106=0,"unterstützt","frei"))</f>
        <v>unterstützt</v>
      </c>
      <c r="Z104" s="48" t="str">
        <f>IF($E108=0,"",IF($E106=0,"unterstützt","frei"))</f>
        <v>unterstützt</v>
      </c>
      <c r="AC104" s="48" t="str">
        <f>IF($E108=0,"",IF($E106=0,"unterstützt","frei"))</f>
        <v>unterstützt</v>
      </c>
      <c r="AF104" s="48" t="str">
        <f>IF($E108=0,"",IF($E106=0,"unterstützt","frei"))</f>
        <v>unterstützt</v>
      </c>
      <c r="AI104" s="48" t="str">
        <f>IF($E108=0,"",IF($E106=0,"unterstützt","frei"))</f>
        <v>unterstützt</v>
      </c>
      <c r="AL104" s="48" t="str">
        <f>IF($E108=0,"",IF($E106=0,"unterstützt","frei"))</f>
        <v>unterstützt</v>
      </c>
      <c r="AO104" s="48" t="str">
        <f>IF($E108=0,"",IF($E106=0,"unterstützt","frei"))</f>
        <v>unterstützt</v>
      </c>
      <c r="AP104" s="17"/>
      <c r="AQ104" s="17"/>
      <c r="AR104" s="48" t="str">
        <f>IF($E108=0,"",IF($E106=0,"unterstützt","frei"))</f>
        <v>unterstützt</v>
      </c>
      <c r="AS104" s="17"/>
      <c r="AU104" s="48" t="str">
        <f>IF($E108=0,"",IF($E106=0,"unterstützt","frei"))</f>
        <v>unterstützt</v>
      </c>
      <c r="AW104" s="17"/>
      <c r="AX104" s="48" t="str">
        <f>IF($E108=0,"",IF($E106=0,"unterstützt","frei"))</f>
        <v>unterstützt</v>
      </c>
      <c r="AY104" s="17"/>
      <c r="AZ104" s="17"/>
      <c r="BA104" s="48" t="str">
        <f>IF($E108=0,"",IF($E106=0,"unterstützt","frei"))</f>
        <v>unterstützt</v>
      </c>
      <c r="BB104" s="17"/>
      <c r="BC104" s="17"/>
      <c r="BD104" s="48" t="str">
        <f>IF($E108=0,"",IF($E106=0,"unterstützt","frei"))</f>
        <v>unterstützt</v>
      </c>
      <c r="BE104" s="17"/>
      <c r="BF104" s="17"/>
      <c r="BG104" s="48" t="str">
        <f>IF($E108=0,"",IF($E106=0,"unterstützt","frei"))</f>
        <v>unterstützt</v>
      </c>
      <c r="BH104" s="17"/>
      <c r="BI104" s="17"/>
      <c r="BJ104" s="48" t="str">
        <f>IF($E108=0,"",IF($E106=0,"unterstützt","frei"))</f>
        <v>unterstützt</v>
      </c>
      <c r="BK104" s="17"/>
      <c r="BL104" s="17"/>
      <c r="BM104" s="48" t="str">
        <f>IF($E108=0,"",IF($E106=0,"unterstützt","frei"))</f>
        <v>unterstützt</v>
      </c>
      <c r="BN104" s="17"/>
      <c r="BO104" s="17"/>
      <c r="BP104" s="48" t="str">
        <f>IF($E108=0,"",IF($E106=0,"unterstützt","frei"))</f>
        <v>unterstützt</v>
      </c>
      <c r="BQ104" s="17"/>
      <c r="BR104" s="17"/>
      <c r="BS104" s="48" t="str">
        <f>IF($E108=0,"",IF($E106=0,"unterstützt","frei"))</f>
        <v>unterstützt</v>
      </c>
      <c r="BT104" s="17"/>
      <c r="BU104" s="17"/>
      <c r="BV104" s="48" t="str">
        <f>IF($E108=0,"",IF($E106=0,"unterstützt","frei"))</f>
        <v>unterstützt</v>
      </c>
      <c r="BW104" s="17"/>
      <c r="BX104" s="17"/>
      <c r="BY104" s="48" t="str">
        <f>IF($E108=0,"",IF($E106=0,"unterstützt","frei"))</f>
        <v>unterstützt</v>
      </c>
      <c r="BZ104" s="17"/>
      <c r="CA104" s="17"/>
      <c r="CB104" s="48" t="str">
        <f>IF($E108=0,"",IF($E106=0,"unterstützt","frei"))</f>
        <v>unterstützt</v>
      </c>
      <c r="CC104" s="17"/>
    </row>
    <row r="105" spans="1:81">
      <c r="B105" s="17"/>
      <c r="D105" s="17" t="s">
        <v>109</v>
      </c>
      <c r="E105" s="48">
        <f>E99</f>
        <v>1.25</v>
      </c>
      <c r="F105" s="53" t="s">
        <v>116</v>
      </c>
      <c r="G105" s="52"/>
      <c r="H105" s="84">
        <f>IF(OR($E108=0,H$78=0),"",IF(H$78=0,"",H$78/H_T))</f>
        <v>3.3333333333333335</v>
      </c>
      <c r="I105" s="14"/>
      <c r="J105" s="52"/>
      <c r="K105" s="84">
        <f>IF(OR($E108=0,K$78=0),"",IF(K$78=0,"",K$78/H_T))</f>
        <v>2.75</v>
      </c>
      <c r="L105" s="14"/>
      <c r="M105" s="52"/>
      <c r="N105" s="84">
        <f>IF(OR($E108=0,N$78=0),"",IF(N$78=0,"",N$78/H_T))</f>
        <v>1.9166666666666667</v>
      </c>
      <c r="O105" s="14"/>
      <c r="P105" s="52"/>
      <c r="Q105" s="84">
        <f>IF(OR($E108=0,Q$78=0),"",IF(Q$78=0,"",Q$78/H_T))</f>
        <v>1.0833333333333333</v>
      </c>
      <c r="R105" s="14"/>
      <c r="S105" s="52"/>
      <c r="T105" s="84">
        <f>IF(OR($E108=0,T$78=0),"",IF(T$78=0,"",T$78/H_T))</f>
        <v>0.25</v>
      </c>
      <c r="U105" s="14"/>
      <c r="V105" s="52"/>
      <c r="W105" s="84">
        <f>IF(OR($E108=0,W$78=0),"",IF(W$78=0,"",W$78/H_T))</f>
        <v>-0.58333333333333337</v>
      </c>
      <c r="X105" s="14"/>
      <c r="Y105" s="52"/>
      <c r="Z105" s="84">
        <f>IF(OR($E108=0,Z$78=0),"",IF(Z$78=0,"",Z$78/H_T))</f>
        <v>-1.4166666666666667</v>
      </c>
      <c r="AA105" s="14"/>
      <c r="AB105" s="52"/>
      <c r="AC105" s="84">
        <f>IF(OR($E108=0,AC$78=0),"",IF(AC$78=0,"",AC$78/H_T))</f>
        <v>-2.25</v>
      </c>
      <c r="AD105" s="14"/>
      <c r="AE105" s="52"/>
      <c r="AF105" s="84">
        <f>IF(OR($E108=0,AF$78=0),"",IF(AF$78=0,"",AF$78/H_T))</f>
        <v>-3.0833333333333335</v>
      </c>
      <c r="AG105" s="14"/>
      <c r="AH105" s="52"/>
      <c r="AI105" s="84" t="str">
        <f>IF(OR($E108=0,AI$78=0),"",IF(AI$78=0,"",AI$78/H_T))</f>
        <v/>
      </c>
      <c r="AJ105" s="14"/>
      <c r="AK105" s="52"/>
      <c r="AL105" s="84" t="str">
        <f>IF(OR($E108=0,AL$78=0),"",IF(AL$78=0,"",AL$78/H_T))</f>
        <v/>
      </c>
      <c r="AM105" s="14"/>
      <c r="AN105" s="52"/>
      <c r="AO105" s="84" t="str">
        <f>IF(OR($E108=0,AO$78=0),"",IF(AO$78=0,"",AO$78/H_T))</f>
        <v/>
      </c>
      <c r="AP105" s="14"/>
      <c r="AQ105" s="52"/>
      <c r="AR105" s="84" t="str">
        <f>IF(OR($E108=0,AR$78=0),"",IF(AR$78=0,"",AR$78/H_T))</f>
        <v/>
      </c>
      <c r="AS105" s="14"/>
      <c r="AT105" s="52"/>
      <c r="AU105" s="84" t="str">
        <f>IF(OR($E108=0,AU$78=0),"",IF(AU$78=0,"",AU$78/H_T))</f>
        <v/>
      </c>
      <c r="AV105" s="14"/>
      <c r="AW105" s="52"/>
      <c r="AX105" s="84" t="str">
        <f>IF(OR($E108=0,AX$78=0),"",IF(AX$78=0,"",AX$78/H_T))</f>
        <v/>
      </c>
      <c r="AY105" s="14"/>
      <c r="AZ105" s="52"/>
      <c r="BA105" s="84" t="str">
        <f>IF(OR($E108=0,BA$78=0),"",IF(BA$78=0,"",BA$78/H_T))</f>
        <v/>
      </c>
      <c r="BB105" s="14"/>
      <c r="BC105" s="52"/>
      <c r="BD105" s="84" t="str">
        <f>IF(OR($E108=0,BD$78=0),"",IF(BD$78=0,"",BD$78/H_T))</f>
        <v/>
      </c>
      <c r="BE105" s="14"/>
      <c r="BF105" s="52"/>
      <c r="BG105" s="84" t="str">
        <f>IF(OR($E108=0,BG$78=0),"",IF(BG$78=0,"",BG$78/H_T))</f>
        <v/>
      </c>
      <c r="BH105" s="14"/>
      <c r="BI105" s="52"/>
      <c r="BJ105" s="84" t="str">
        <f>IF(OR($E108=0,BJ$78=0),"",IF(BJ$78=0,"",BJ$78/H_T))</f>
        <v/>
      </c>
      <c r="BK105" s="14"/>
      <c r="BL105" s="52"/>
      <c r="BM105" s="84" t="str">
        <f>IF(OR($E108=0,BM$78=0),"",IF(BM$78=0,"",BM$78/H_T))</f>
        <v/>
      </c>
      <c r="BN105" s="14"/>
      <c r="BO105" s="52"/>
      <c r="BP105" s="84" t="str">
        <f>IF(OR($E108=0,BP$78=0),"",IF(BP$78=0,"",BP$78/H_T))</f>
        <v/>
      </c>
      <c r="BQ105" s="14"/>
      <c r="BR105" s="52"/>
      <c r="BS105" s="84" t="str">
        <f>IF(OR($E108=0,BS$78=0),"",IF(BS$78=0,"",BS$78/H_T))</f>
        <v/>
      </c>
      <c r="BT105" s="14"/>
      <c r="BU105" s="52"/>
      <c r="BV105" s="84" t="str">
        <f>IF(OR($E108=0,BV$78=0),"",IF(BV$78=0,"",BV$78/H_T))</f>
        <v/>
      </c>
      <c r="BW105" s="14"/>
      <c r="BX105" s="52"/>
      <c r="BY105" s="84" t="str">
        <f>IF(OR($E108=0,BY$78=0),"",IF(BY$78=0,"",BY$78/H_T))</f>
        <v/>
      </c>
      <c r="BZ105" s="14"/>
      <c r="CA105" s="52"/>
      <c r="CB105" s="84" t="str">
        <f>IF(OR($E108=0,CB$78=0),"",IF(CB$78=0,"",CB$78/H_T))</f>
        <v/>
      </c>
      <c r="CC105" s="14"/>
    </row>
    <row r="106" spans="1:81">
      <c r="B106" s="17" t="s">
        <v>111</v>
      </c>
      <c r="C106" s="91" t="str">
        <f>IF(A104="","",MAX(MAX(H106,K106,N106,Q106,T106,W106,Z106,AC106,AF106,AI106,AL106,AO106,AR106,AU106,AX106,BA106,BD106,BG106,BJ106,BM106,BP106,BS106,BV106,BY106,CB106),ABS(MIN(H106,K106,N106,Q106,T106,W106,Z106,AC106,AF106,AI106,AL106,AO106,AR106,AU106,AX106,BA106,BD106,BG106,BJ106,BM106,BP106,BS106,BV106,BY106,CB106))))</f>
        <v/>
      </c>
      <c r="D106" s="17" t="s">
        <v>110</v>
      </c>
      <c r="E106" s="48">
        <f>E105-E108</f>
        <v>0</v>
      </c>
      <c r="F106" s="55" t="s">
        <v>111</v>
      </c>
      <c r="G106" s="33"/>
      <c r="H106" s="48">
        <f>IF(frei="nein",0,IF(OR($E108=0,H$78=0),"",IF(H$78=0,"",IF(AND(H103="frei",H104="frei"),6*H105*H$76/H$80/$E108,4*H105*H$76/H$80/$E108))))</f>
        <v>2.666666666666667</v>
      </c>
      <c r="I106" s="48"/>
      <c r="J106" s="33"/>
      <c r="K106" s="48">
        <f>IF(frei="nein",0,IF(OR($E108=0,K$78=0),"",IF(K$78=0,"",IF(AND(K103="frei",K104="frei"),6*K105*K$76/K$80/$E108,4*K105*K$76/K$80/$E108))))</f>
        <v>3.6666666666666665</v>
      </c>
      <c r="L106" s="48"/>
      <c r="M106" s="33"/>
      <c r="N106" s="48">
        <f>IF(frei="nein",0,IF(OR($E108=0,N$78=0),"",IF(N$78=0,"",IF(AND(N103="frei",N104="frei"),6*N105*N$76/N$80/$E108,4*N105*N$76/N$80/$E108))))</f>
        <v>2.5555555555555558</v>
      </c>
      <c r="O106" s="48"/>
      <c r="P106" s="33"/>
      <c r="Q106" s="48">
        <f>IF(frei="nein",0,IF(OR($E108=0,Q$78=0),"",IF(Q$78=0,"",IF(AND(Q103="frei",Q104="frei"),6*Q105*Q$76/Q$80/$E108,4*Q105*Q$76/Q$80/$E108))))</f>
        <v>1.4444444444444442</v>
      </c>
      <c r="R106" s="48"/>
      <c r="S106" s="33"/>
      <c r="T106" s="48">
        <f>IF(frei="nein",0,IF(OR($E108=0,T$78=0),"",IF(T$78=0,"",IF(AND(T103="frei",T104="frei"),6*T105*T$76/T$80/$E108,4*T105*T$76/T$80/$E108))))</f>
        <v>0.33333333333333337</v>
      </c>
      <c r="U106" s="48"/>
      <c r="V106" s="33"/>
      <c r="W106" s="48">
        <f>IF(frei="nein",0,IF(OR($E108=0,W$78=0),"",IF(W$78=0,"",IF(AND(W103="frei",W104="frei"),6*W105*W$76/W$80/$E108,4*W105*W$76/W$80/$E108))))</f>
        <v>-0.7777777777777779</v>
      </c>
      <c r="X106" s="48"/>
      <c r="Y106" s="33"/>
      <c r="Z106" s="48">
        <f>IF(frei="nein",0,IF(OR($E108=0,Z$78=0),"",IF(Z$78=0,"",IF(AND(Z103="frei",Z104="frei"),6*Z105*Z$76/Z$80/$E108,4*Z105*Z$76/Z$80/$E108))))</f>
        <v>-1.8888888888888888</v>
      </c>
      <c r="AA106" s="48"/>
      <c r="AB106" s="33"/>
      <c r="AC106" s="48">
        <f>IF(frei="nein",0,IF(OR($E108=0,AC$78=0),"",IF(AC$78=0,"",IF(AND(AC103="frei",AC104="frei"),6*AC105*AC$76/AC$80/$E108,4*AC105*AC$76/AC$80/$E108))))</f>
        <v>-3</v>
      </c>
      <c r="AD106" s="48"/>
      <c r="AE106" s="33"/>
      <c r="AF106" s="48">
        <f>IF(frei="nein",0,IF(OR($E108=0,AF$78=0),"",IF(AF$78=0,"",IF(AND(AF103="frei",AF104="frei"),6*AF105*AF$76/AF$80/$E108,4*AF105*AF$76/AF$80/$E108))))</f>
        <v>-4.1111111111111116</v>
      </c>
      <c r="AG106" s="48"/>
      <c r="AH106" s="33"/>
      <c r="AI106" s="48" t="str">
        <f>IF(frei="nein",0,IF(OR($E108=0,AI$78=0),"",IF(AI$78=0,"",IF(AND(AI103="frei",AI104="frei"),6*AI105*AI$76/AI$80/$E108,4*AI105*AI$76/AI$80/$E108))))</f>
        <v/>
      </c>
      <c r="AJ106" s="48"/>
      <c r="AK106" s="33"/>
      <c r="AL106" s="48" t="str">
        <f>IF(frei="nein",0,IF(OR($E108=0,AL$78=0),"",IF(AL$78=0,"",IF(AND(AL103="frei",AL104="frei"),6*AL105*AL$76/AL$80/$E108,4*AL105*AL$76/AL$80/$E108))))</f>
        <v/>
      </c>
      <c r="AM106" s="48"/>
      <c r="AN106" s="33"/>
      <c r="AO106" s="48" t="str">
        <f>IF(frei="nein",0,IF(OR($E108=0,AO$78=0),"",IF(AO$78=0,"",IF(AND(AO103="frei",AO104="frei"),6*AO105*AO$76/AO$80/$E108,4*AO105*AO$76/AO$80/$E108))))</f>
        <v/>
      </c>
      <c r="AP106" s="48"/>
      <c r="AQ106" s="33"/>
      <c r="AR106" s="48" t="str">
        <f>IF(frei="nein",0,IF(OR($E108=0,AR$78=0),"",IF(AR$78=0,"",IF(AND(AR103="frei",AR104="frei"),6*AR105*AR$76/AR$80/$E108,4*AR105*AR$76/AR$80/$E108))))</f>
        <v/>
      </c>
      <c r="AS106" s="48"/>
      <c r="AT106" s="33"/>
      <c r="AU106" s="48" t="str">
        <f>IF(frei="nein",0,IF(OR($E108=0,AU$78=0),"",IF(AU$78=0,"",IF(AND(AU103="frei",AU104="frei"),6*AU105*AU$76/AU$80/$E108,4*AU105*AU$76/AU$80/$E108))))</f>
        <v/>
      </c>
      <c r="AV106" s="48"/>
      <c r="AW106" s="33"/>
      <c r="AX106" s="48" t="str">
        <f>IF(frei="nein",0,IF(OR($E108=0,AX$78=0),"",IF(AX$78=0,"",IF(AND(AX103="frei",AX104="frei"),6*AX105*AX$76/AX$80/$E108,4*AX105*AX$76/AX$80/$E108))))</f>
        <v/>
      </c>
      <c r="AY106" s="48"/>
      <c r="AZ106" s="33"/>
      <c r="BA106" s="48" t="str">
        <f>IF(frei="nein",0,IF(OR($E108=0,BA$78=0),"",IF(BA$78=0,"",IF(AND(BA103="frei",BA104="frei"),6*BA105*BA$76/BA$80/$E108,4*BA105*BA$76/BA$80/$E108))))</f>
        <v/>
      </c>
      <c r="BB106" s="48"/>
      <c r="BC106" s="33"/>
      <c r="BD106" s="48" t="str">
        <f>IF(frei="nein",0,IF(OR($E108=0,BD$78=0),"",IF(BD$78=0,"",IF(AND(BD103="frei",BD104="frei"),6*BD105*BD$76/BD$80/$E108,4*BD105*BD$76/BD$80/$E108))))</f>
        <v/>
      </c>
      <c r="BE106" s="48"/>
      <c r="BF106" s="33"/>
      <c r="BG106" s="48" t="str">
        <f>IF(frei="nein",0,IF(OR($E108=0,BG$78=0),"",IF(BG$78=0,"",IF(AND(BG103="frei",BG104="frei"),6*BG105*BG$76/BG$80/$E108,4*BG105*BG$76/BG$80/$E108))))</f>
        <v/>
      </c>
      <c r="BH106" s="48"/>
      <c r="BI106" s="33"/>
      <c r="BJ106" s="48" t="str">
        <f>IF(frei="nein",0,IF(OR($E108=0,BJ$78=0),"",IF(BJ$78=0,"",IF(AND(BJ103="frei",BJ104="frei"),6*BJ105*BJ$76/BJ$80/$E108,4*BJ105*BJ$76/BJ$80/$E108))))</f>
        <v/>
      </c>
      <c r="BK106" s="48"/>
      <c r="BL106" s="33"/>
      <c r="BM106" s="48" t="str">
        <f>IF(frei="nein",0,IF(OR($E108=0,BM$78=0),"",IF(BM$78=0,"",IF(AND(BM103="frei",BM104="frei"),6*BM105*BM$76/BM$80/$E108,4*BM105*BM$76/BM$80/$E108))))</f>
        <v/>
      </c>
      <c r="BN106" s="48"/>
      <c r="BO106" s="33"/>
      <c r="BP106" s="48" t="str">
        <f>IF(frei="nein",0,IF(OR($E108=0,BP$78=0),"",IF(BP$78=0,"",IF(AND(BP103="frei",BP104="frei"),6*BP105*BP$76/BP$80/$E108,4*BP105*BP$76/BP$80/$E108))))</f>
        <v/>
      </c>
      <c r="BQ106" s="48"/>
      <c r="BR106" s="33"/>
      <c r="BS106" s="48" t="str">
        <f>IF(frei="nein",0,IF(OR($E108=0,BS$78=0),"",IF(BS$78=0,"",IF(AND(BS103="frei",BS104="frei"),6*BS105*BS$76/BS$80/$E108,4*BS105*BS$76/BS$80/$E108))))</f>
        <v/>
      </c>
      <c r="BT106" s="48"/>
      <c r="BU106" s="33"/>
      <c r="BV106" s="48" t="str">
        <f>IF(frei="nein",0,IF(OR($E108=0,BV$78=0),"",IF(BV$78=0,"",IF(AND(BV103="frei",BV104="frei"),6*BV105*BV$76/BV$80/$E108,4*BV105*BV$76/BV$80/$E108))))</f>
        <v/>
      </c>
      <c r="BW106" s="48"/>
      <c r="BX106" s="33"/>
      <c r="BY106" s="48" t="str">
        <f>IF(frei="nein",0,IF(OR($E108=0,BY$78=0),"",IF(BY$78=0,"",IF(AND(BY103="frei",BY104="frei"),6*BY105*BY$76/BY$80/$E108,4*BY105*BY$76/BY$80/$E108))))</f>
        <v/>
      </c>
      <c r="BZ106" s="48"/>
      <c r="CA106" s="33"/>
      <c r="CB106" s="48" t="str">
        <f>IF(frei="nein",0,IF(OR($E108=0,CB$78=0),"",IF(CB$78=0,"",IF(AND(CB103="frei",CB104="frei"),6*CB105*CB$76/CB$80/$E108,4*CB105*CB$76/CB$80/$E108))))</f>
        <v/>
      </c>
      <c r="CC106" s="48"/>
    </row>
    <row r="107" spans="1:81">
      <c r="B107" s="17"/>
      <c r="C107" s="90"/>
      <c r="F107" s="56" t="s">
        <v>149</v>
      </c>
      <c r="G107" s="109">
        <f>IF(OR($E108=0,G$78=0),0,G$79/H_T)</f>
        <v>3.3333333333333335</v>
      </c>
      <c r="H107" s="49">
        <f>IF(OR($E108=0,H$78=0),"",MAX(ABS(G107),ABS(I107)))</f>
        <v>3.3333333333333335</v>
      </c>
      <c r="I107" s="57">
        <f>IF(OR($E108=0,I$78=0),0,I$79/H_T)</f>
        <v>3.3333333333333335</v>
      </c>
      <c r="J107" s="109">
        <f>IF(OR($E108=0,J$78=0),0,J$79/H_T)</f>
        <v>2.9583333333333335</v>
      </c>
      <c r="K107" s="49">
        <f>IF(OR($E108=0,K$78=0),"",MAX(ABS(J107),ABS(L107)))</f>
        <v>2.9583333333333335</v>
      </c>
      <c r="L107" s="57">
        <f>IF(OR($E108=0,L$78=0),0,L$79/H_T)</f>
        <v>2.5416666666666665</v>
      </c>
      <c r="M107" s="109">
        <f>IF(OR($E108=0,M$78=0),0,M$79/H_T)</f>
        <v>2.125</v>
      </c>
      <c r="N107" s="49">
        <f>IF(OR($E108=0,N$78=0),"",MAX(ABS(M107),ABS(O107)))</f>
        <v>2.125</v>
      </c>
      <c r="O107" s="57">
        <f>IF(OR($E108=0,O$78=0),0,O$79/H_T)</f>
        <v>1.7083333333333333</v>
      </c>
      <c r="P107" s="109">
        <f>IF(OR($E108=0,P$78=0),0,P$79/H_T)</f>
        <v>1.2916666666666667</v>
      </c>
      <c r="Q107" s="49">
        <f>IF(OR($E108=0,Q$78=0),"",MAX(ABS(P107),ABS(R107)))</f>
        <v>1.2916666666666667</v>
      </c>
      <c r="R107" s="57">
        <f>IF(OR($E108=0,R$78=0),0,R$79/H_T)</f>
        <v>0.875</v>
      </c>
      <c r="S107" s="109">
        <f>IF(OR($E108=0,S$78=0),0,S$79/H_T)</f>
        <v>0.45833333333333331</v>
      </c>
      <c r="T107" s="49">
        <f>IF(OR($E108=0,T$78=0),"",MAX(ABS(S107),ABS(U107)))</f>
        <v>0.45833333333333331</v>
      </c>
      <c r="U107" s="57">
        <f>IF(OR($E108=0,U$78=0),0,U$79/H_T)</f>
        <v>4.1666666666666664E-2</v>
      </c>
      <c r="V107" s="109">
        <f>IF(OR($E108=0,V$78=0),0,V$79/H_T)</f>
        <v>-0.375</v>
      </c>
      <c r="W107" s="49">
        <f>IF(OR($E108=0,W$78=0),"",MAX(ABS(V107),ABS(X107)))</f>
        <v>0.79166666666666663</v>
      </c>
      <c r="X107" s="57">
        <f>IF(OR($E108=0,X$78=0),0,X$79/H_T)</f>
        <v>-0.79166666666666663</v>
      </c>
      <c r="Y107" s="109">
        <f>IF(OR($E108=0,Y$78=0),0,Y$79/H_T)</f>
        <v>-1.2083333333333333</v>
      </c>
      <c r="Z107" s="49">
        <f>IF(OR($E108=0,Z$78=0),"",MAX(ABS(Y107),ABS(AA107)))</f>
        <v>1.625</v>
      </c>
      <c r="AA107" s="57">
        <f>IF(OR($E108=0,AA$78=0),0,AA$79/H_T)</f>
        <v>-1.625</v>
      </c>
      <c r="AB107" s="109">
        <f>IF(OR($E108=0,AB$78=0),0,AB$79/H_T)</f>
        <v>-2.0416666666666665</v>
      </c>
      <c r="AC107" s="49">
        <f>IF(OR($E108=0,AC$78=0),"",MAX(ABS(AB107),ABS(AD107)))</f>
        <v>2.4583333333333335</v>
      </c>
      <c r="AD107" s="57">
        <f>IF(OR($E108=0,AD$78=0),0,AD$79/H_T)</f>
        <v>-2.4583333333333335</v>
      </c>
      <c r="AE107" s="109">
        <f>IF(OR($E108=0,AE$78=0),0,AE$79/H_T)</f>
        <v>-2.875</v>
      </c>
      <c r="AF107" s="49">
        <f>IF(OR($E108=0,AF$78=0),"",MAX(ABS(AE107),ABS(AG107)))</f>
        <v>3.2916666666666665</v>
      </c>
      <c r="AG107" s="57">
        <f>IF(OR($E108=0,AG$78=0),0,AG$79/H_T)</f>
        <v>-3.2916666666666665</v>
      </c>
      <c r="AH107" s="109">
        <f>IF(OR($E108=0,AH$78=0),0,AH$79/H_T)</f>
        <v>0</v>
      </c>
      <c r="AI107" s="49" t="str">
        <f>IF(OR($E108=0,AI$78=0),"",MAX(ABS(AH107),ABS(AJ107)))</f>
        <v/>
      </c>
      <c r="AJ107" s="57">
        <f>IF(OR($E108=0,AJ$78=0),0,AJ$79/H_T)</f>
        <v>0</v>
      </c>
      <c r="AK107" s="109">
        <f>IF(OR($E108=0,AK$78=0),0,AK$79/H_T)</f>
        <v>0</v>
      </c>
      <c r="AL107" s="49" t="str">
        <f>IF(OR($E108=0,AL$78=0),"",MAX(ABS(AK107),ABS(AM107)))</f>
        <v/>
      </c>
      <c r="AM107" s="57">
        <f>IF(OR($E108=0,AM$78=0),0,AM$79/H_T)</f>
        <v>0</v>
      </c>
      <c r="AN107" s="109">
        <f>IF(OR($E108=0,AN$78=0),0,AN$79/H_T)</f>
        <v>0</v>
      </c>
      <c r="AO107" s="49" t="str">
        <f>IF(OR($E108=0,AO$78=0),"",MAX(ABS(AN107),ABS(AP107)))</f>
        <v/>
      </c>
      <c r="AP107" s="57">
        <f>IF(OR($E108=0,AP$78=0),0,AP$79/H_T)</f>
        <v>0</v>
      </c>
      <c r="AQ107" s="109">
        <f>IF(OR($E108=0,AQ$78=0),0,AQ$79/H_T)</f>
        <v>0</v>
      </c>
      <c r="AR107" s="49" t="str">
        <f>IF(OR($E108=0,AR$78=0),"",MAX(ABS(AQ107),ABS(AS107)))</f>
        <v/>
      </c>
      <c r="AS107" s="57">
        <f>IF(OR($E108=0,AS$78=0),0,AS$79/H_T)</f>
        <v>0</v>
      </c>
      <c r="AT107" s="109">
        <f>IF(OR($E108=0,AT$78=0),0,AT$79/H_T)</f>
        <v>0</v>
      </c>
      <c r="AU107" s="49" t="str">
        <f>IF(OR($E108=0,AU$78=0),"",MAX(ABS(AT107),ABS(AV107)))</f>
        <v/>
      </c>
      <c r="AV107" s="57">
        <f>IF(OR($E108=0,AV$78=0),0,AV$79/H_T)</f>
        <v>0</v>
      </c>
      <c r="AW107" s="109">
        <f>IF(OR($E108=0,AW$78=0),0,AW$79/H_T)</f>
        <v>0</v>
      </c>
      <c r="AX107" s="49" t="str">
        <f>IF(OR($E108=0,AX$78=0),"",MAX(ABS(AW107),ABS(AY107)))</f>
        <v/>
      </c>
      <c r="AY107" s="57">
        <f>IF(OR($E108=0,AY$78=0),0,AY$79/H_T)</f>
        <v>0</v>
      </c>
      <c r="AZ107" s="109">
        <f>IF(OR($E108=0,AZ$78=0),0,AZ$79/H_T)</f>
        <v>0</v>
      </c>
      <c r="BA107" s="49" t="str">
        <f>IF(OR($E108=0,BA$78=0),"",MAX(ABS(AZ107),ABS(BB107)))</f>
        <v/>
      </c>
      <c r="BB107" s="57">
        <f>IF(OR($E108=0,BB$78=0),0,BB$79/H_T)</f>
        <v>0</v>
      </c>
      <c r="BC107" s="109">
        <f>IF(OR($E108=0,BC$78=0),0,BC$79/H_T)</f>
        <v>0</v>
      </c>
      <c r="BD107" s="49" t="str">
        <f>IF(OR($E108=0,BD$78=0),"",MAX(ABS(BC107),ABS(BE107)))</f>
        <v/>
      </c>
      <c r="BE107" s="57">
        <f>IF(OR($E108=0,BE$78=0),0,BE$79/H_T)</f>
        <v>0</v>
      </c>
      <c r="BF107" s="109">
        <f>IF(OR($E108=0,BF$78=0),0,BF$79/H_T)</f>
        <v>0</v>
      </c>
      <c r="BG107" s="49" t="str">
        <f>IF(OR($E108=0,BG$78=0),"",MAX(ABS(BF107),ABS(BH107)))</f>
        <v/>
      </c>
      <c r="BH107" s="57">
        <f>IF(OR($E108=0,BH$78=0),0,BH$79/H_T)</f>
        <v>0</v>
      </c>
      <c r="BI107" s="109">
        <f>IF(OR($E108=0,BI$78=0),0,BI$79/H_T)</f>
        <v>0</v>
      </c>
      <c r="BJ107" s="49" t="str">
        <f>IF(OR($E108=0,BJ$78=0),"",MAX(ABS(BI107),ABS(BK107)))</f>
        <v/>
      </c>
      <c r="BK107" s="57">
        <f>IF(OR($E108=0,BK$78=0),0,BK$79/H_T)</f>
        <v>0</v>
      </c>
      <c r="BL107" s="109">
        <f>IF(OR($E108=0,BL$78=0),0,BL$79/H_T)</f>
        <v>0</v>
      </c>
      <c r="BM107" s="49" t="str">
        <f>IF(OR($E108=0,BM$78=0),"",MAX(ABS(BL107),ABS(BN107)))</f>
        <v/>
      </c>
      <c r="BN107" s="57">
        <f>IF(OR($E108=0,BN$78=0),0,BN$79/H_T)</f>
        <v>0</v>
      </c>
      <c r="BO107" s="109">
        <f>IF(OR($E108=0,BO$78=0),0,BO$79/H_T)</f>
        <v>0</v>
      </c>
      <c r="BP107" s="49" t="str">
        <f>IF(OR($E108=0,BP$78=0),"",MAX(ABS(BO107),ABS(BQ107)))</f>
        <v/>
      </c>
      <c r="BQ107" s="57">
        <f>IF(OR($E108=0,BQ$78=0),0,BQ$79/H_T)</f>
        <v>0</v>
      </c>
      <c r="BR107" s="109">
        <f>IF(OR($E108=0,BR$78=0),0,BR$79/H_T)</f>
        <v>0</v>
      </c>
      <c r="BS107" s="49" t="str">
        <f>IF(OR($E108=0,BS$78=0),"",MAX(ABS(BR107),ABS(BT107)))</f>
        <v/>
      </c>
      <c r="BT107" s="57">
        <f>IF(OR($E108=0,BT$78=0),0,BT$79/H_T)</f>
        <v>0</v>
      </c>
      <c r="BU107" s="109">
        <f>IF(OR($E108=0,BU$78=0),0,BU$79/H_T)</f>
        <v>0</v>
      </c>
      <c r="BV107" s="49" t="str">
        <f>IF(OR($E108=0,BV$78=0),"",MAX(ABS(BU107),ABS(BW107)))</f>
        <v/>
      </c>
      <c r="BW107" s="57">
        <f>IF(OR($E108=0,BW$78=0),0,BW$79/H_T)</f>
        <v>0</v>
      </c>
      <c r="BX107" s="109">
        <f>IF(OR($E108=0,BX$78=0),0,BX$79/H_T)</f>
        <v>0</v>
      </c>
      <c r="BY107" s="49" t="str">
        <f>IF(OR($E108=0,BY$78=0),"",MAX(ABS(BX107),ABS(BZ107)))</f>
        <v/>
      </c>
      <c r="BZ107" s="57">
        <f>IF(OR($E108=0,BZ$78=0),0,BZ$79/H_T)</f>
        <v>0</v>
      </c>
      <c r="CA107" s="109">
        <f>IF(OR($E108=0,CA$78=0),0,CA$79/H_T)</f>
        <v>0</v>
      </c>
      <c r="CB107" s="49" t="str">
        <f>IF(OR($E108=0,CB$78=0),"",MAX(ABS(CA107),ABS(CC107)))</f>
        <v/>
      </c>
      <c r="CC107" s="57">
        <f>IF(OR($E108=0,CC$78=0),0,CC$79/H_T)</f>
        <v>0</v>
      </c>
    </row>
    <row r="108" spans="1:81">
      <c r="B108" s="17" t="s">
        <v>112</v>
      </c>
      <c r="C108" s="91" t="str">
        <f>IF(A104="","",MAX(ABS(H108),ABS(K108),ABS(N108),ABS(Q108),ABS(T108),ABS(W108),ABS(Z108),ABS(AC108),ABS(AF108),ABS(AI108),ABS(AL108),ABS(AO108),ABS(AR108),ABS(AU108),ABS(AX108),ABS(BA108),ABS(BD108),ABS(BG108),ABS(BJ108),ABS(BM108),ABS(BP108),ABS(BS108),ABS(BV108),ABS(BY108),ABS(CB108)))</f>
        <v/>
      </c>
      <c r="D108" s="17" t="s">
        <v>106</v>
      </c>
      <c r="E108" s="48">
        <f>F16</f>
        <v>1.25</v>
      </c>
      <c r="F108" s="85" t="s">
        <v>112</v>
      </c>
      <c r="G108" s="29"/>
      <c r="H108" s="86">
        <f>IF(OR($E108=0,H$78=0),0,IF(H$78&gt;0,SQRT(H106^2+H107^2),-SQRT(H106^2+H107^2)))</f>
        <v>4.2687494916218993</v>
      </c>
      <c r="I108" s="30"/>
      <c r="J108" s="29"/>
      <c r="K108" s="86">
        <f>IF(OR($E108=0,K$78=0),0,IF(K$78&gt;0,SQRT(K106^2+K107^2),-SQRT(K106^2+K107^2)))</f>
        <v>4.7112822623523156</v>
      </c>
      <c r="L108" s="30"/>
      <c r="M108" s="29"/>
      <c r="N108" s="86">
        <f>IF(OR($E108=0,N$78=0),0,IF(N$78&gt;0,SQRT(N106^2+N107^2),-SQRT(N106^2+N107^2)))</f>
        <v>3.3236259111895952</v>
      </c>
      <c r="O108" s="30"/>
      <c r="P108" s="29"/>
      <c r="Q108" s="86">
        <f>IF(OR($E108=0,Q$78=0),0,IF(Q$78&gt;0,SQRT(Q106^2+Q107^2),-SQRT(Q106^2+Q107^2)))</f>
        <v>1.9377364451504226</v>
      </c>
      <c r="R108" s="30"/>
      <c r="S108" s="29"/>
      <c r="T108" s="86">
        <f>IF(OR($E108=0,T$78=0),0,IF(T$78&gt;0,SQRT(T106^2+T107^2),-SQRT(T106^2+T107^2)))</f>
        <v>0.56672793786397679</v>
      </c>
      <c r="U108" s="30"/>
      <c r="V108" s="29"/>
      <c r="W108" s="86">
        <f>IF(OR($E108=0,W$78=0),0,IF(W$78&gt;0,SQRT(W106^2+W107^2),-SQRT(W106^2+W107^2)))</f>
        <v>-1.1098082639429432</v>
      </c>
      <c r="X108" s="30"/>
      <c r="Y108" s="29"/>
      <c r="Z108" s="86">
        <f>IF(OR($E108=0,Z$78=0),0,IF(Z$78&gt;0,SQRT(Z106^2+Z107^2),-SQRT(Z106^2+Z107^2)))</f>
        <v>-2.4916914404813251</v>
      </c>
      <c r="AA108" s="30"/>
      <c r="AB108" s="29"/>
      <c r="AC108" s="86">
        <f>IF(OR($E108=0,AC$78=0),0,IF(AC$78&gt;0,SQRT(AC106^2+AC107^2),-SQRT(AC106^2+AC107^2)))</f>
        <v>-3.8785825732834125</v>
      </c>
      <c r="AD108" s="30"/>
      <c r="AE108" s="29"/>
      <c r="AF108" s="86">
        <f>IF(OR($E108=0,AF$78=0),0,IF(AF$78&gt;0,SQRT(AF106^2+AF107^2),-SQRT(AF106^2+AF107^2)))</f>
        <v>-5.2665267503683753</v>
      </c>
      <c r="AG108" s="30"/>
      <c r="AH108" s="29"/>
      <c r="AI108" s="86">
        <f>IF(OR($E108=0,AI$78=0),0,IF(AI$78&gt;0,SQRT(AI106^2+AI107^2),-SQRT(AI106^2+AI107^2)))</f>
        <v>0</v>
      </c>
      <c r="AJ108" s="30"/>
      <c r="AK108" s="29"/>
      <c r="AL108" s="86">
        <f>IF(OR($E108=0,AL$78=0),0,IF(AL$78&gt;0,SQRT(AL106^2+AL107^2),-SQRT(AL106^2+AL107^2)))</f>
        <v>0</v>
      </c>
      <c r="AM108" s="30"/>
      <c r="AN108" s="29"/>
      <c r="AO108" s="86">
        <f>IF(OR($E108=0,AO$78=0),0,IF(AO$78&gt;0,SQRT(AO106^2+AO107^2),-SQRT(AO106^2+AO107^2)))</f>
        <v>0</v>
      </c>
      <c r="AP108" s="30"/>
      <c r="AQ108" s="29"/>
      <c r="AR108" s="86">
        <f>IF(OR($E108=0,AR$78=0),0,IF(AR$78&gt;0,SQRT(AR106^2+AR107^2),-SQRT(AR106^2+AR107^2)))</f>
        <v>0</v>
      </c>
      <c r="AS108" s="30"/>
      <c r="AT108" s="29"/>
      <c r="AU108" s="86">
        <f>IF(OR($E108=0,AU$78=0),0,IF(AU$78&gt;0,SQRT(AU106^2+AU107^2),-SQRT(AU106^2+AU107^2)))</f>
        <v>0</v>
      </c>
      <c r="AV108" s="30"/>
      <c r="AW108" s="29"/>
      <c r="AX108" s="86">
        <f>IF(OR($E108=0,AX$78=0),0,IF(AX$78&gt;0,SQRT(AX106^2+AX107^2),-SQRT(AX106^2+AX107^2)))</f>
        <v>0</v>
      </c>
      <c r="AY108" s="30"/>
      <c r="AZ108" s="29"/>
      <c r="BA108" s="86">
        <f>IF(OR($E108=0,BA$78=0),0,IF(BA$78&gt;0,SQRT(BA106^2+BA107^2),-SQRT(BA106^2+BA107^2)))</f>
        <v>0</v>
      </c>
      <c r="BB108" s="30"/>
      <c r="BC108" s="29"/>
      <c r="BD108" s="86">
        <f>IF(OR($E108=0,BD$78=0),0,IF(BD$78&gt;0,SQRT(BD106^2+BD107^2),-SQRT(BD106^2+BD107^2)))</f>
        <v>0</v>
      </c>
      <c r="BE108" s="30"/>
      <c r="BF108" s="29"/>
      <c r="BG108" s="86">
        <f>IF(OR($E108=0,BG$78=0),0,IF(BG$78&gt;0,SQRT(BG106^2+BG107^2),-SQRT(BG106^2+BG107^2)))</f>
        <v>0</v>
      </c>
      <c r="BH108" s="30"/>
      <c r="BI108" s="29"/>
      <c r="BJ108" s="86">
        <f>IF(OR($E108=0,BJ$78=0),0,IF(BJ$78&gt;0,SQRT(BJ106^2+BJ107^2),-SQRT(BJ106^2+BJ107^2)))</f>
        <v>0</v>
      </c>
      <c r="BK108" s="30"/>
      <c r="BL108" s="29"/>
      <c r="BM108" s="86">
        <f>IF(OR($E108=0,BM$78=0),0,IF(BM$78&gt;0,SQRT(BM106^2+BM107^2),-SQRT(BM106^2+BM107^2)))</f>
        <v>0</v>
      </c>
      <c r="BN108" s="30"/>
      <c r="BO108" s="29"/>
      <c r="BP108" s="86">
        <f>IF(OR($E108=0,BP$78=0),0,IF(BP$78&gt;0,SQRT(BP106^2+BP107^2),-SQRT(BP106^2+BP107^2)))</f>
        <v>0</v>
      </c>
      <c r="BQ108" s="30"/>
      <c r="BR108" s="29"/>
      <c r="BS108" s="86">
        <f>IF(OR($E108=0,BS$78=0),0,IF(BS$78&gt;0,SQRT(BS106^2+BS107^2),-SQRT(BS106^2+BS107^2)))</f>
        <v>0</v>
      </c>
      <c r="BT108" s="30"/>
      <c r="BU108" s="29"/>
      <c r="BV108" s="86">
        <f>IF(OR($E108=0,BV$78=0),0,IF(BV$78&gt;0,SQRT(BV106^2+BV107^2),-SQRT(BV106^2+BV107^2)))</f>
        <v>0</v>
      </c>
      <c r="BW108" s="30"/>
      <c r="BX108" s="29"/>
      <c r="BY108" s="86">
        <f>IF(OR($E108=0,BY$78=0),0,IF(BY$78&gt;0,SQRT(BY106^2+BY107^2),-SQRT(BY106^2+BY107^2)))</f>
        <v>0</v>
      </c>
      <c r="BZ108" s="30"/>
      <c r="CA108" s="29"/>
      <c r="CB108" s="86">
        <f>IF(OR($E108=0,CB$78=0),0,IF(CB$78&gt;0,SQRT(CB106^2+CB107^2),-SQRT(CB106^2+CB107^2)))</f>
        <v>0</v>
      </c>
      <c r="CC108" s="30"/>
    </row>
    <row r="109" spans="1:81">
      <c r="B109" s="17" t="s">
        <v>106</v>
      </c>
      <c r="C109" s="17" t="str">
        <f>IF(A104="","",E108)</f>
        <v/>
      </c>
      <c r="E109" s="17"/>
      <c r="F109" s="17"/>
      <c r="G109" s="17"/>
      <c r="H109" s="17"/>
      <c r="I109" s="17"/>
      <c r="J109" s="17"/>
      <c r="K109" s="17"/>
      <c r="L109" s="17"/>
      <c r="M109" s="17"/>
      <c r="P109" s="17"/>
      <c r="AP109" s="17"/>
      <c r="AQ109" s="17"/>
      <c r="AR109" s="17"/>
      <c r="AS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</row>
    <row r="110" spans="1:81">
      <c r="E110" s="17"/>
      <c r="F110" s="17" t="s">
        <v>114</v>
      </c>
      <c r="G110" s="17"/>
      <c r="H110" s="17" t="str">
        <f>IF($E115=0,"",IF($E112=H_T,"unterstützt","frei"))</f>
        <v/>
      </c>
      <c r="I110" s="17"/>
      <c r="J110" s="17"/>
      <c r="K110" s="17" t="str">
        <f>IF($E115=0,"",IF($E112=H_T,"unterstützt","frei"))</f>
        <v/>
      </c>
      <c r="L110" s="17"/>
      <c r="M110" s="17"/>
      <c r="N110" s="17" t="str">
        <f>IF($E115=0,"",IF($E112=H_T,"unterstützt","frei"))</f>
        <v/>
      </c>
      <c r="P110" s="17"/>
      <c r="Q110" s="17" t="str">
        <f>IF($E115=0,"",IF($E112=H_T,"unterstützt","frei"))</f>
        <v/>
      </c>
      <c r="T110" s="48"/>
      <c r="Z110" s="17" t="str">
        <f>IF($E115=0,"",IF($E112=H_T,"unterstützt","frei"))</f>
        <v/>
      </c>
      <c r="AC110" s="17" t="str">
        <f>IF($E115=0,"",IF($E112=H_T,"unterstützt","frei"))</f>
        <v/>
      </c>
      <c r="AF110" s="17" t="str">
        <f>IF($E115=0,"",IF($E112=H_T,"unterstützt","frei"))</f>
        <v/>
      </c>
      <c r="AI110" s="17" t="str">
        <f>IF($E115=0,"",IF($E112=H_T,"unterstützt","frei"))</f>
        <v/>
      </c>
      <c r="AL110" s="17" t="str">
        <f>IF($E115=0,"",IF($E112=H_T,"unterstützt","frei"))</f>
        <v/>
      </c>
      <c r="AO110" s="17" t="str">
        <f>IF($E115=0,"",IF($E112=H_T,"unterstützt","frei"))</f>
        <v/>
      </c>
      <c r="AP110" s="17"/>
      <c r="AQ110" s="17"/>
      <c r="AR110" s="17" t="str">
        <f>IF($E115=0,"",IF($E112=H_T,"unterstützt","frei"))</f>
        <v/>
      </c>
      <c r="AS110" s="17"/>
      <c r="AU110" s="17" t="str">
        <f>IF($E115=0,"",IF($E112=H_T,"unterstützt","frei"))</f>
        <v/>
      </c>
      <c r="AW110" s="17"/>
      <c r="AX110" s="17" t="str">
        <f>IF($E115=0,"",IF($E112=H_T,"unterstützt","frei"))</f>
        <v/>
      </c>
      <c r="AY110" s="17"/>
      <c r="AZ110" s="17"/>
      <c r="BA110" s="17" t="str">
        <f>IF($E115=0,"",IF($E112=H_T,"unterstützt","frei"))</f>
        <v/>
      </c>
      <c r="BB110" s="17"/>
      <c r="BC110" s="17"/>
      <c r="BD110" s="17" t="str">
        <f>IF($E115=0,"",IF($E112=H_T,"unterstützt","frei"))</f>
        <v/>
      </c>
      <c r="BE110" s="17"/>
      <c r="BF110" s="17"/>
      <c r="BG110" s="17" t="str">
        <f>IF($E115=0,"",IF($E112=H_T,"unterstützt","frei"))</f>
        <v/>
      </c>
      <c r="BH110" s="17"/>
      <c r="BI110" s="17"/>
      <c r="BJ110" s="17" t="str">
        <f>IF($E115=0,"",IF($E112=H_T,"unterstützt","frei"))</f>
        <v/>
      </c>
      <c r="BK110" s="17"/>
      <c r="BL110" s="17"/>
      <c r="BM110" s="17" t="str">
        <f>IF($E115=0,"",IF($E112=H_T,"unterstützt","frei"))</f>
        <v/>
      </c>
      <c r="BN110" s="17"/>
      <c r="BO110" s="17"/>
      <c r="BP110" s="17" t="str">
        <f>IF($E115=0,"",IF($E112=H_T,"unterstützt","frei"))</f>
        <v/>
      </c>
      <c r="BQ110" s="17"/>
      <c r="BR110" s="17"/>
      <c r="BS110" s="17" t="str">
        <f>IF($E115=0,"",IF($E112=H_T,"unterstützt","frei"))</f>
        <v/>
      </c>
      <c r="BT110" s="17"/>
      <c r="BU110" s="17"/>
      <c r="BV110" s="17" t="str">
        <f>IF($E115=0,"",IF($E112=H_T,"unterstützt","frei"))</f>
        <v/>
      </c>
      <c r="BW110" s="17"/>
      <c r="BX110" s="17"/>
      <c r="BY110" s="17" t="str">
        <f>IF($E115=0,"",IF($E112=H_T,"unterstützt","frei"))</f>
        <v/>
      </c>
      <c r="BZ110" s="17"/>
      <c r="CA110" s="17"/>
      <c r="CB110" s="17" t="str">
        <f>IF($E115=0,"",IF($E112=H_T,"unterstützt","frei"))</f>
        <v/>
      </c>
      <c r="CC110" s="17"/>
    </row>
    <row r="111" spans="1:81">
      <c r="A111" s="89" t="str">
        <f>IF(OR(ABS(H115)=Bemessung!$C$24,ABS(K115)=Bemessung!$C$24,ABS(N115)=Bemessung!$C$24,ABS(Q115)=Bemessung!$C$24,ABS(T115)=Bemessung!$C$24,ABS(W115)=Bemessung!$C$24,ABS(Z115)=Bemessung!$C$24,ABS(AC115)=Bemessung!$C$24,ABS(AF115)=Bemessung!$C$24,ABS(AI115)=Bemessung!$C$24,ABS(AL115)=Bemessung!$C$24,ABS(AO115)=Bemessung!$C$24,ABS(AR115)=Bemessung!$C$24,ABS(AU115)=Bemessung!$C$24,ABS(AX115)=Bemessung!$C$24,ABS(BA115)=Bemessung!$C$24,ABS(BD115)=Bemessung!$C$24,ABS(BG115)=Bemessung!$C$24,ABS(BJ115)=Bemessung!$C$24,ABS(BM115)=Bemessung!$C$24,ABS(BP115)=Bemessung!$C$24,ABS(BS115)=Bemessung!$C$24,ABS(BV115)=Bemessung!$C$24,ABS(BY115)=Bemessung!$C$24,ABS(CB115)=Bemessung!$C$24),D111,"")</f>
        <v/>
      </c>
      <c r="D111" s="17">
        <v>5</v>
      </c>
      <c r="F111" s="17" t="s">
        <v>115</v>
      </c>
      <c r="G111" s="17"/>
      <c r="H111" s="48" t="str">
        <f>IF($E115=0,"",IF($E113=0,"unterstützt","frei"))</f>
        <v/>
      </c>
      <c r="I111" s="17"/>
      <c r="J111" s="17"/>
      <c r="K111" s="48" t="str">
        <f>IF($E115=0,"",IF($E113=0,"unterstützt","frei"))</f>
        <v/>
      </c>
      <c r="L111" s="17"/>
      <c r="M111" s="17"/>
      <c r="N111" s="48" t="str">
        <f>IF($E115=0,"",IF($E113=0,"unterstützt","frei"))</f>
        <v/>
      </c>
      <c r="P111" s="17"/>
      <c r="Q111" s="48" t="str">
        <f>IF($E115=0,"",IF($E113=0,"unterstützt","frei"))</f>
        <v/>
      </c>
      <c r="T111" s="48" t="str">
        <f>IF($E115=0,"",IF($E113=0,"unterstützt","frei"))</f>
        <v/>
      </c>
      <c r="W111" s="48" t="str">
        <f>IF($E115=0,"",IF($E113=0,"unterstützt","frei"))</f>
        <v/>
      </c>
      <c r="Z111" s="48" t="str">
        <f>IF($E115=0,"",IF($E113=0,"unterstützt","frei"))</f>
        <v/>
      </c>
      <c r="AC111" s="48" t="str">
        <f>IF($E115=0,"",IF($E113=0,"unterstützt","frei"))</f>
        <v/>
      </c>
      <c r="AF111" s="48" t="str">
        <f>IF($E115=0,"",IF($E113=0,"unterstützt","frei"))</f>
        <v/>
      </c>
      <c r="AI111" s="48" t="str">
        <f>IF($E115=0,"",IF($E113=0,"unterstützt","frei"))</f>
        <v/>
      </c>
      <c r="AL111" s="48" t="str">
        <f>IF($E115=0,"",IF($E113=0,"unterstützt","frei"))</f>
        <v/>
      </c>
      <c r="AO111" s="48" t="str">
        <f>IF($E115=0,"",IF($E113=0,"unterstützt","frei"))</f>
        <v/>
      </c>
      <c r="AP111" s="17"/>
      <c r="AQ111" s="17"/>
      <c r="AR111" s="48" t="str">
        <f>IF($E115=0,"",IF($E113=0,"unterstützt","frei"))</f>
        <v/>
      </c>
      <c r="AS111" s="17"/>
      <c r="AU111" s="48" t="str">
        <f>IF($E115=0,"",IF($E113=0,"unterstützt","frei"))</f>
        <v/>
      </c>
      <c r="AW111" s="17"/>
      <c r="AX111" s="48" t="str">
        <f>IF($E115=0,"",IF($E113=0,"unterstützt","frei"))</f>
        <v/>
      </c>
      <c r="AY111" s="17"/>
      <c r="AZ111" s="17"/>
      <c r="BA111" s="48" t="str">
        <f>IF($E115=0,"",IF($E113=0,"unterstützt","frei"))</f>
        <v/>
      </c>
      <c r="BB111" s="17"/>
      <c r="BC111" s="17"/>
      <c r="BD111" s="48" t="str">
        <f>IF($E115=0,"",IF($E113=0,"unterstützt","frei"))</f>
        <v/>
      </c>
      <c r="BE111" s="17"/>
      <c r="BF111" s="17"/>
      <c r="BG111" s="48" t="str">
        <f>IF($E115=0,"",IF($E113=0,"unterstützt","frei"))</f>
        <v/>
      </c>
      <c r="BH111" s="17"/>
      <c r="BI111" s="17"/>
      <c r="BJ111" s="48" t="str">
        <f>IF($E115=0,"",IF($E113=0,"unterstützt","frei"))</f>
        <v/>
      </c>
      <c r="BK111" s="17"/>
      <c r="BL111" s="17"/>
      <c r="BM111" s="48" t="str">
        <f>IF($E115=0,"",IF($E113=0,"unterstützt","frei"))</f>
        <v/>
      </c>
      <c r="BN111" s="17"/>
      <c r="BO111" s="17"/>
      <c r="BP111" s="48" t="str">
        <f>IF($E115=0,"",IF($E113=0,"unterstützt","frei"))</f>
        <v/>
      </c>
      <c r="BQ111" s="17"/>
      <c r="BR111" s="17"/>
      <c r="BS111" s="48" t="str">
        <f>IF($E115=0,"",IF($E113=0,"unterstützt","frei"))</f>
        <v/>
      </c>
      <c r="BT111" s="17"/>
      <c r="BU111" s="17"/>
      <c r="BV111" s="48" t="str">
        <f>IF($E115=0,"",IF($E113=0,"unterstützt","frei"))</f>
        <v/>
      </c>
      <c r="BW111" s="17"/>
      <c r="BX111" s="17"/>
      <c r="BY111" s="48" t="str">
        <f>IF($E115=0,"",IF($E113=0,"unterstützt","frei"))</f>
        <v/>
      </c>
      <c r="BZ111" s="17"/>
      <c r="CA111" s="17"/>
      <c r="CB111" s="48" t="str">
        <f>IF($E115=0,"",IF($E113=0,"unterstützt","frei"))</f>
        <v/>
      </c>
      <c r="CC111" s="17"/>
    </row>
    <row r="112" spans="1:81">
      <c r="B112" s="17"/>
      <c r="D112" s="17" t="s">
        <v>109</v>
      </c>
      <c r="E112" s="48">
        <f>E106</f>
        <v>0</v>
      </c>
      <c r="F112" s="53" t="s">
        <v>116</v>
      </c>
      <c r="G112" s="52"/>
      <c r="H112" s="84" t="str">
        <f>IF(OR($E115=0,H$78=0),"",IF(H$78=0,"",H$78/H_T))</f>
        <v/>
      </c>
      <c r="I112" s="14"/>
      <c r="J112" s="52"/>
      <c r="K112" s="84" t="str">
        <f>IF(OR($E115=0,K$78=0),"",IF(K$78=0,"",K$78/H_T))</f>
        <v/>
      </c>
      <c r="L112" s="14"/>
      <c r="M112" s="52"/>
      <c r="N112" s="84" t="str">
        <f>IF(OR($E115=0,N$78=0),"",IF(N$78=0,"",N$78/H_T))</f>
        <v/>
      </c>
      <c r="O112" s="14"/>
      <c r="P112" s="52"/>
      <c r="Q112" s="84" t="str">
        <f>IF(OR($E115=0,Q$78=0),"",IF(Q$78=0,"",Q$78/H_T))</f>
        <v/>
      </c>
      <c r="R112" s="14"/>
      <c r="S112" s="52"/>
      <c r="T112" s="84" t="str">
        <f>IF(OR($E115=0,T$78=0),"",IF(T$78=0,"",T$78/H_T))</f>
        <v/>
      </c>
      <c r="U112" s="14"/>
      <c r="V112" s="52"/>
      <c r="W112" s="84" t="str">
        <f>IF(OR($E115=0,W$78=0),"",IF(W$78=0,"",W$78/H_T))</f>
        <v/>
      </c>
      <c r="X112" s="14"/>
      <c r="Y112" s="52"/>
      <c r="Z112" s="84" t="str">
        <f>IF(OR($E115=0,Z$78=0),"",IF(Z$78=0,"",Z$78/H_T))</f>
        <v/>
      </c>
      <c r="AA112" s="14"/>
      <c r="AB112" s="52"/>
      <c r="AC112" s="84" t="str">
        <f>IF(OR($E115=0,AC$78=0),"",IF(AC$78=0,"",AC$78/H_T))</f>
        <v/>
      </c>
      <c r="AD112" s="14"/>
      <c r="AE112" s="52"/>
      <c r="AF112" s="84" t="str">
        <f>IF(OR($E115=0,AF$78=0),"",IF(AF$78=0,"",AF$78/H_T))</f>
        <v/>
      </c>
      <c r="AG112" s="14"/>
      <c r="AH112" s="52"/>
      <c r="AI112" s="84" t="str">
        <f>IF(OR($E115=0,AI$78=0),"",IF(AI$78=0,"",AI$78/H_T))</f>
        <v/>
      </c>
      <c r="AJ112" s="14"/>
      <c r="AK112" s="52"/>
      <c r="AL112" s="84" t="str">
        <f>IF(OR($E115=0,AL$78=0),"",IF(AL$78=0,"",AL$78/H_T))</f>
        <v/>
      </c>
      <c r="AM112" s="14"/>
      <c r="AN112" s="52"/>
      <c r="AO112" s="84" t="str">
        <f>IF(OR($E115=0,AO$78=0),"",IF(AO$78=0,"",AO$78/H_T))</f>
        <v/>
      </c>
      <c r="AP112" s="14"/>
      <c r="AQ112" s="52"/>
      <c r="AR112" s="84" t="str">
        <f>IF(OR($E115=0,AR$78=0),"",IF(AR$78=0,"",AR$78/H_T))</f>
        <v/>
      </c>
      <c r="AS112" s="14"/>
      <c r="AT112" s="52"/>
      <c r="AU112" s="84" t="str">
        <f>IF(OR($E115=0,AU$78=0),"",IF(AU$78=0,"",AU$78/H_T))</f>
        <v/>
      </c>
      <c r="AV112" s="14"/>
      <c r="AW112" s="52"/>
      <c r="AX112" s="84" t="str">
        <f>IF(OR($E115=0,AX$78=0),"",IF(AX$78=0,"",AX$78/H_T))</f>
        <v/>
      </c>
      <c r="AY112" s="14"/>
      <c r="AZ112" s="52"/>
      <c r="BA112" s="84" t="str">
        <f>IF(OR($E115=0,BA$78=0),"",IF(BA$78=0,"",BA$78/H_T))</f>
        <v/>
      </c>
      <c r="BB112" s="14"/>
      <c r="BC112" s="52"/>
      <c r="BD112" s="84" t="str">
        <f>IF(OR($E115=0,BD$78=0),"",IF(BD$78=0,"",BD$78/H_T))</f>
        <v/>
      </c>
      <c r="BE112" s="14"/>
      <c r="BF112" s="52"/>
      <c r="BG112" s="84" t="str">
        <f>IF(OR($E115=0,BG$78=0),"",IF(BG$78=0,"",BG$78/H_T))</f>
        <v/>
      </c>
      <c r="BH112" s="14"/>
      <c r="BI112" s="52"/>
      <c r="BJ112" s="84" t="str">
        <f>IF(OR($E115=0,BJ$78=0),"",IF(BJ$78=0,"",BJ$78/H_T))</f>
        <v/>
      </c>
      <c r="BK112" s="14"/>
      <c r="BL112" s="52"/>
      <c r="BM112" s="84" t="str">
        <f>IF(OR($E115=0,BM$78=0),"",IF(BM$78=0,"",BM$78/H_T))</f>
        <v/>
      </c>
      <c r="BN112" s="14"/>
      <c r="BO112" s="52"/>
      <c r="BP112" s="84" t="str">
        <f>IF(OR($E115=0,BP$78=0),"",IF(BP$78=0,"",BP$78/H_T))</f>
        <v/>
      </c>
      <c r="BQ112" s="14"/>
      <c r="BR112" s="52"/>
      <c r="BS112" s="84" t="str">
        <f>IF(OR($E115=0,BS$78=0),"",IF(BS$78=0,"",BS$78/H_T))</f>
        <v/>
      </c>
      <c r="BT112" s="14"/>
      <c r="BU112" s="52"/>
      <c r="BV112" s="84" t="str">
        <f>IF(OR($E115=0,BV$78=0),"",IF(BV$78=0,"",BV$78/H_T))</f>
        <v/>
      </c>
      <c r="BW112" s="14"/>
      <c r="BX112" s="52"/>
      <c r="BY112" s="84" t="str">
        <f>IF(OR($E115=0,BY$78=0),"",IF(BY$78=0,"",BY$78/H_T))</f>
        <v/>
      </c>
      <c r="BZ112" s="14"/>
      <c r="CA112" s="52"/>
      <c r="CB112" s="84" t="str">
        <f>IF(OR($E115=0,CB$78=0),"",IF(CB$78=0,"",CB$78/H_T))</f>
        <v/>
      </c>
      <c r="CC112" s="14"/>
    </row>
    <row r="113" spans="1:81">
      <c r="B113" s="17" t="s">
        <v>111</v>
      </c>
      <c r="C113" s="91" t="str">
        <f>IF(A111="","",MAX(MAX(H113,K113,N113,Q113,T113,W113,Z113,AC113,AF113,AI113,AL113,AO113,AR113,AU113,AX113,BA113,BD113,BG113,BJ113,BM113,BP113,BS113,BV113,BY113,CB113),ABS(MIN(H113,K113,N113,Q113,T113,W113,Z113,AC113,AF113,AI113,AL113,AO113,AR113,AU113,AX113,BA113,BD113,BG113,BJ113,BM113,BP113,BS113,BV113,BY113,CB113))))</f>
        <v/>
      </c>
      <c r="D113" s="17" t="s">
        <v>110</v>
      </c>
      <c r="E113" s="48">
        <f>E112-E115</f>
        <v>0</v>
      </c>
      <c r="F113" s="55" t="s">
        <v>111</v>
      </c>
      <c r="G113" s="33"/>
      <c r="H113" s="48" t="str">
        <f>IF(frei="nein",0,IF(OR($E115=0,H$78=0),"",IF(H$78=0,"",IF(AND(H110="frei",H111="frei"),6*H112*H$76/H$80/$E115,4*H112*H$76/H$80/$E115))))</f>
        <v/>
      </c>
      <c r="I113" s="48"/>
      <c r="J113" s="33"/>
      <c r="K113" s="48" t="str">
        <f>IF(frei="nein",0,IF(OR($E115=0,K$78=0),"",IF(K$78=0,"",IF(AND(K110="frei",K111="frei"),6*K112*K$76/K$80/$E115,4*K112*K$76/K$80/$E115))))</f>
        <v/>
      </c>
      <c r="L113" s="48"/>
      <c r="M113" s="33"/>
      <c r="N113" s="48" t="str">
        <f>IF(frei="nein",0,IF(OR($E115=0,N$78=0),"",IF(N$78=0,"",IF(AND(N110="frei",N111="frei"),6*N112*N$76/N$80/$E115,4*N112*N$76/N$80/$E115))))</f>
        <v/>
      </c>
      <c r="O113" s="48"/>
      <c r="P113" s="33"/>
      <c r="Q113" s="48" t="str">
        <f>IF(frei="nein",0,IF(OR($E115=0,Q$78=0),"",IF(Q$78=0,"",IF(AND(Q110="frei",Q111="frei"),6*Q112*Q$76/Q$80/$E115,4*Q112*Q$76/Q$80/$E115))))</f>
        <v/>
      </c>
      <c r="R113" s="48"/>
      <c r="S113" s="33"/>
      <c r="T113" s="48" t="str">
        <f>IF(frei="nein",0,IF(OR($E115=0,T$78=0),"",IF(T$78=0,"",IF(AND(T110="frei",T111="frei"),6*T112*T$76/T$80/$E115,4*T112*T$76/T$80/$E115))))</f>
        <v/>
      </c>
      <c r="U113" s="48"/>
      <c r="V113" s="33"/>
      <c r="W113" s="48" t="str">
        <f>IF(frei="nein",0,IF(OR($E115=0,W$78=0),"",IF(W$78=0,"",IF(AND(W110="frei",W111="frei"),6*W112*W$76/W$80/$E115,4*W112*W$76/W$80/$E115))))</f>
        <v/>
      </c>
      <c r="X113" s="48"/>
      <c r="Y113" s="33"/>
      <c r="Z113" s="48" t="str">
        <f>IF(frei="nein",0,IF(OR($E115=0,Z$78=0),"",IF(Z$78=0,"",IF(AND(Z110="frei",Z111="frei"),6*Z112*Z$76/Z$80/$E115,4*Z112*Z$76/Z$80/$E115))))</f>
        <v/>
      </c>
      <c r="AA113" s="48"/>
      <c r="AB113" s="33"/>
      <c r="AC113" s="48" t="str">
        <f>IF(frei="nein",0,IF(OR($E115=0,AC$78=0),"",IF(AC$78=0,"",IF(AND(AC110="frei",AC111="frei"),6*AC112*AC$76/AC$80/$E115,4*AC112*AC$76/AC$80/$E115))))</f>
        <v/>
      </c>
      <c r="AD113" s="48"/>
      <c r="AE113" s="33"/>
      <c r="AF113" s="48" t="str">
        <f>IF(frei="nein",0,IF(OR($E115=0,AF$78=0),"",IF(AF$78=0,"",IF(AND(AF110="frei",AF111="frei"),6*AF112*AF$76/AF$80/$E115,4*AF112*AF$76/AF$80/$E115))))</f>
        <v/>
      </c>
      <c r="AG113" s="48"/>
      <c r="AH113" s="33"/>
      <c r="AI113" s="48" t="str">
        <f>IF(frei="nein",0,IF(OR($E115=0,AI$78=0),"",IF(AI$78=0,"",IF(AND(AI110="frei",AI111="frei"),6*AI112*AI$76/AI$80/$E115,4*AI112*AI$76/AI$80/$E115))))</f>
        <v/>
      </c>
      <c r="AJ113" s="48"/>
      <c r="AK113" s="33"/>
      <c r="AL113" s="48" t="str">
        <f>IF(frei="nein",0,IF(OR($E115=0,AL$78=0),"",IF(AL$78=0,"",IF(AND(AL110="frei",AL111="frei"),6*AL112*AL$76/AL$80/$E115,4*AL112*AL$76/AL$80/$E115))))</f>
        <v/>
      </c>
      <c r="AM113" s="48"/>
      <c r="AN113" s="33"/>
      <c r="AO113" s="48" t="str">
        <f>IF(frei="nein",0,IF(OR($E115=0,AO$78=0),"",IF(AO$78=0,"",IF(AND(AO110="frei",AO111="frei"),6*AO112*AO$76/AO$80/$E115,4*AO112*AO$76/AO$80/$E115))))</f>
        <v/>
      </c>
      <c r="AP113" s="48"/>
      <c r="AQ113" s="33"/>
      <c r="AR113" s="48" t="str">
        <f>IF(frei="nein",0,IF(OR($E115=0,AR$78=0),"",IF(AR$78=0,"",IF(AND(AR110="frei",AR111="frei"),6*AR112*AR$76/AR$80/$E115,4*AR112*AR$76/AR$80/$E115))))</f>
        <v/>
      </c>
      <c r="AS113" s="48"/>
      <c r="AT113" s="33"/>
      <c r="AU113" s="48" t="str">
        <f>IF(frei="nein",0,IF(OR($E115=0,AU$78=0),"",IF(AU$78=0,"",IF(AND(AU110="frei",AU111="frei"),6*AU112*AU$76/AU$80/$E115,4*AU112*AU$76/AU$80/$E115))))</f>
        <v/>
      </c>
      <c r="AV113" s="48"/>
      <c r="AW113" s="33"/>
      <c r="AX113" s="48" t="str">
        <f>IF(frei="nein",0,IF(OR($E115=0,AX$78=0),"",IF(AX$78=0,"",IF(AND(AX110="frei",AX111="frei"),6*AX112*AX$76/AX$80/$E115,4*AX112*AX$76/AX$80/$E115))))</f>
        <v/>
      </c>
      <c r="AY113" s="48"/>
      <c r="AZ113" s="33"/>
      <c r="BA113" s="48" t="str">
        <f>IF(frei="nein",0,IF(OR($E115=0,BA$78=0),"",IF(BA$78=0,"",IF(AND(BA110="frei",BA111="frei"),6*BA112*BA$76/BA$80/$E115,4*BA112*BA$76/BA$80/$E115))))</f>
        <v/>
      </c>
      <c r="BB113" s="48"/>
      <c r="BC113" s="33"/>
      <c r="BD113" s="48" t="str">
        <f>IF(frei="nein",0,IF(OR($E115=0,BD$78=0),"",IF(BD$78=0,"",IF(AND(BD110="frei",BD111="frei"),6*BD112*BD$76/BD$80/$E115,4*BD112*BD$76/BD$80/$E115))))</f>
        <v/>
      </c>
      <c r="BE113" s="48"/>
      <c r="BF113" s="33"/>
      <c r="BG113" s="48" t="str">
        <f>IF(frei="nein",0,IF(OR($E115=0,BG$78=0),"",IF(BG$78=0,"",IF(AND(BG110="frei",BG111="frei"),6*BG112*BG$76/BG$80/$E115,4*BG112*BG$76/BG$80/$E115))))</f>
        <v/>
      </c>
      <c r="BH113" s="48"/>
      <c r="BI113" s="33"/>
      <c r="BJ113" s="48" t="str">
        <f>IF(frei="nein",0,IF(OR($E115=0,BJ$78=0),"",IF(BJ$78=0,"",IF(AND(BJ110="frei",BJ111="frei"),6*BJ112*BJ$76/BJ$80/$E115,4*BJ112*BJ$76/BJ$80/$E115))))</f>
        <v/>
      </c>
      <c r="BK113" s="48"/>
      <c r="BL113" s="33"/>
      <c r="BM113" s="48" t="str">
        <f>IF(frei="nein",0,IF(OR($E115=0,BM$78=0),"",IF(BM$78=0,"",IF(AND(BM110="frei",BM111="frei"),6*BM112*BM$76/BM$80/$E115,4*BM112*BM$76/BM$80/$E115))))</f>
        <v/>
      </c>
      <c r="BN113" s="48"/>
      <c r="BO113" s="33"/>
      <c r="BP113" s="48" t="str">
        <f>IF(frei="nein",0,IF(OR($E115=0,BP$78=0),"",IF(BP$78=0,"",IF(AND(BP110="frei",BP111="frei"),6*BP112*BP$76/BP$80/$E115,4*BP112*BP$76/BP$80/$E115))))</f>
        <v/>
      </c>
      <c r="BQ113" s="48"/>
      <c r="BR113" s="33"/>
      <c r="BS113" s="48" t="str">
        <f>IF(frei="nein",0,IF(OR($E115=0,BS$78=0),"",IF(BS$78=0,"",IF(AND(BS110="frei",BS111="frei"),6*BS112*BS$76/BS$80/$E115,4*BS112*BS$76/BS$80/$E115))))</f>
        <v/>
      </c>
      <c r="BT113" s="48"/>
      <c r="BU113" s="33"/>
      <c r="BV113" s="48" t="str">
        <f>IF(frei="nein",0,IF(OR($E115=0,BV$78=0),"",IF(BV$78=0,"",IF(AND(BV110="frei",BV111="frei"),6*BV112*BV$76/BV$80/$E115,4*BV112*BV$76/BV$80/$E115))))</f>
        <v/>
      </c>
      <c r="BW113" s="48"/>
      <c r="BX113" s="33"/>
      <c r="BY113" s="48" t="str">
        <f>IF(frei="nein",0,IF(OR($E115=0,BY$78=0),"",IF(BY$78=0,"",IF(AND(BY110="frei",BY111="frei"),6*BY112*BY$76/BY$80/$E115,4*BY112*BY$76/BY$80/$E115))))</f>
        <v/>
      </c>
      <c r="BZ113" s="48"/>
      <c r="CA113" s="33"/>
      <c r="CB113" s="48" t="str">
        <f>IF(frei="nein",0,IF(OR($E115=0,CB$78=0),"",IF(CB$78=0,"",IF(AND(CB110="frei",CB111="frei"),6*CB112*CB$76/CB$80/$E115,4*CB112*CB$76/CB$80/$E115))))</f>
        <v/>
      </c>
      <c r="CC113" s="48"/>
    </row>
    <row r="114" spans="1:81">
      <c r="B114" s="17"/>
      <c r="C114" s="90"/>
      <c r="F114" s="56" t="s">
        <v>149</v>
      </c>
      <c r="G114" s="109">
        <f>IF(OR($E115=0,G$78=0),0,G$79/H_T)</f>
        <v>0</v>
      </c>
      <c r="H114" s="49" t="str">
        <f>IF(OR($E115=0,H$78=0),"",MAX(ABS(G114),ABS(I114)))</f>
        <v/>
      </c>
      <c r="I114" s="57">
        <f>IF(OR($E115=0,I$78=0),0,I$79/H_T)</f>
        <v>0</v>
      </c>
      <c r="J114" s="109">
        <f>IF(OR($E115=0,J$78=0),0,J$79/H_T)</f>
        <v>0</v>
      </c>
      <c r="K114" s="49" t="str">
        <f>IF(OR($E115=0,K$78=0),"",MAX(ABS(J114),ABS(L114)))</f>
        <v/>
      </c>
      <c r="L114" s="57">
        <f>IF(OR($E115=0,L$78=0),0,L$79/H_T)</f>
        <v>0</v>
      </c>
      <c r="M114" s="109">
        <f>IF(OR($E115=0,M$78=0),0,M$79/H_T)</f>
        <v>0</v>
      </c>
      <c r="N114" s="49" t="str">
        <f>IF(OR($E115=0,N$78=0),"",MAX(ABS(M114),ABS(O114)))</f>
        <v/>
      </c>
      <c r="O114" s="57">
        <f>IF(OR($E115=0,O$78=0),0,O$79/H_T)</f>
        <v>0</v>
      </c>
      <c r="P114" s="109">
        <f>IF(OR($E115=0,P$78=0),0,P$79/H_T)</f>
        <v>0</v>
      </c>
      <c r="Q114" s="49" t="str">
        <f>IF(OR($E115=0,Q$78=0),"",MAX(ABS(P114),ABS(R114)))</f>
        <v/>
      </c>
      <c r="R114" s="57">
        <f>IF(OR($E115=0,R$78=0),0,R$79/H_T)</f>
        <v>0</v>
      </c>
      <c r="S114" s="109">
        <f>IF(OR($E115=0,S$78=0),0,S$79/H_T)</f>
        <v>0</v>
      </c>
      <c r="T114" s="49" t="str">
        <f>IF(OR($E115=0,T$78=0),"",MAX(ABS(S114),ABS(U114)))</f>
        <v/>
      </c>
      <c r="U114" s="57">
        <f>IF(OR($E115=0,U$78=0),0,U$79/H_T)</f>
        <v>0</v>
      </c>
      <c r="V114" s="109">
        <f>IF(OR($E115=0,V$78=0),0,V$79/H_T)</f>
        <v>0</v>
      </c>
      <c r="W114" s="49" t="str">
        <f>IF(OR($E115=0,W$78=0),"",MAX(ABS(V114),ABS(X114)))</f>
        <v/>
      </c>
      <c r="X114" s="57">
        <f>IF(OR($E115=0,X$78=0),0,X$79/H_T)</f>
        <v>0</v>
      </c>
      <c r="Y114" s="109">
        <f>IF(OR($E115=0,Y$78=0),0,Y$79/H_T)</f>
        <v>0</v>
      </c>
      <c r="Z114" s="49" t="str">
        <f>IF(OR($E115=0,Z$78=0),"",MAX(ABS(Y114),ABS(AA114)))</f>
        <v/>
      </c>
      <c r="AA114" s="57">
        <f>IF(OR($E115=0,AA$78=0),0,AA$79/H_T)</f>
        <v>0</v>
      </c>
      <c r="AB114" s="109">
        <f>IF(OR($E115=0,AB$78=0),0,AB$79/H_T)</f>
        <v>0</v>
      </c>
      <c r="AC114" s="49" t="str">
        <f>IF(OR($E115=0,AC$78=0),"",MAX(ABS(AB114),ABS(AD114)))</f>
        <v/>
      </c>
      <c r="AD114" s="57">
        <f>IF(OR($E115=0,AD$78=0),0,AD$79/H_T)</f>
        <v>0</v>
      </c>
      <c r="AE114" s="109">
        <f>IF(OR($E115=0,AE$78=0),0,AE$79/H_T)</f>
        <v>0</v>
      </c>
      <c r="AF114" s="49" t="str">
        <f>IF(OR($E115=0,AF$78=0),"",MAX(ABS(AE114),ABS(AG114)))</f>
        <v/>
      </c>
      <c r="AG114" s="57">
        <f>IF(OR($E115=0,AG$78=0),0,AG$79/H_T)</f>
        <v>0</v>
      </c>
      <c r="AH114" s="109">
        <f>IF(OR($E115=0,AH$78=0),0,AH$79/H_T)</f>
        <v>0</v>
      </c>
      <c r="AI114" s="49" t="str">
        <f>IF(OR($E115=0,AI$78=0),"",MAX(ABS(AH114),ABS(AJ114)))</f>
        <v/>
      </c>
      <c r="AJ114" s="57">
        <f>IF(OR($E115=0,AJ$78=0),0,AJ$79/H_T)</f>
        <v>0</v>
      </c>
      <c r="AK114" s="109">
        <f>IF(OR($E115=0,AK$78=0),0,AK$79/H_T)</f>
        <v>0</v>
      </c>
      <c r="AL114" s="49" t="str">
        <f>IF(OR($E115=0,AL$78=0),"",MAX(ABS(AK114),ABS(AM114)))</f>
        <v/>
      </c>
      <c r="AM114" s="57">
        <f>IF(OR($E115=0,AM$78=0),0,AM$79/H_T)</f>
        <v>0</v>
      </c>
      <c r="AN114" s="109">
        <f>IF(OR($E115=0,AN$78=0),0,AN$79/H_T)</f>
        <v>0</v>
      </c>
      <c r="AO114" s="49" t="str">
        <f>IF(OR($E115=0,AO$78=0),"",MAX(ABS(AN114),ABS(AP114)))</f>
        <v/>
      </c>
      <c r="AP114" s="57">
        <f>IF(OR($E115=0,AP$78=0),0,AP$79/H_T)</f>
        <v>0</v>
      </c>
      <c r="AQ114" s="109">
        <f>IF(OR($E115=0,AQ$78=0),0,AQ$79/H_T)</f>
        <v>0</v>
      </c>
      <c r="AR114" s="49" t="str">
        <f>IF(OR($E115=0,AR$78=0),"",MAX(ABS(AQ114),ABS(AS114)))</f>
        <v/>
      </c>
      <c r="AS114" s="57">
        <f>IF(OR($E115=0,AS$78=0),0,AS$79/H_T)</f>
        <v>0</v>
      </c>
      <c r="AT114" s="109">
        <f>IF(OR($E115=0,AT$78=0),0,AT$79/H_T)</f>
        <v>0</v>
      </c>
      <c r="AU114" s="49" t="str">
        <f>IF(OR($E115=0,AU$78=0),"",MAX(ABS(AT114),ABS(AV114)))</f>
        <v/>
      </c>
      <c r="AV114" s="57">
        <f>IF(OR($E115=0,AV$78=0),0,AV$79/H_T)</f>
        <v>0</v>
      </c>
      <c r="AW114" s="109">
        <f>IF(OR($E115=0,AW$78=0),0,AW$79/H_T)</f>
        <v>0</v>
      </c>
      <c r="AX114" s="49" t="str">
        <f>IF(OR($E115=0,AX$78=0),"",MAX(ABS(AW114),ABS(AY114)))</f>
        <v/>
      </c>
      <c r="AY114" s="57">
        <f>IF(OR($E115=0,AY$78=0),0,AY$79/H_T)</f>
        <v>0</v>
      </c>
      <c r="AZ114" s="109">
        <f>IF(OR($E115=0,AZ$78=0),0,AZ$79/H_T)</f>
        <v>0</v>
      </c>
      <c r="BA114" s="49" t="str">
        <f>IF(OR($E115=0,BA$78=0),"",MAX(ABS(AZ114),ABS(BB114)))</f>
        <v/>
      </c>
      <c r="BB114" s="57">
        <f>IF(OR($E115=0,BB$78=0),0,BB$79/H_T)</f>
        <v>0</v>
      </c>
      <c r="BC114" s="109">
        <f>IF(OR($E115=0,BC$78=0),0,BC$79/H_T)</f>
        <v>0</v>
      </c>
      <c r="BD114" s="49" t="str">
        <f>IF(OR($E115=0,BD$78=0),"",MAX(ABS(BC114),ABS(BE114)))</f>
        <v/>
      </c>
      <c r="BE114" s="57">
        <f>IF(OR($E115=0,BE$78=0),0,BE$79/H_T)</f>
        <v>0</v>
      </c>
      <c r="BF114" s="109">
        <f>IF(OR($E115=0,BF$78=0),0,BF$79/H_T)</f>
        <v>0</v>
      </c>
      <c r="BG114" s="49" t="str">
        <f>IF(OR($E115=0,BG$78=0),"",MAX(ABS(BF114),ABS(BH114)))</f>
        <v/>
      </c>
      <c r="BH114" s="57">
        <f>IF(OR($E115=0,BH$78=0),0,BH$79/H_T)</f>
        <v>0</v>
      </c>
      <c r="BI114" s="109">
        <f>IF(OR($E115=0,BI$78=0),0,BI$79/H_T)</f>
        <v>0</v>
      </c>
      <c r="BJ114" s="49" t="str">
        <f>IF(OR($E115=0,BJ$78=0),"",MAX(ABS(BI114),ABS(BK114)))</f>
        <v/>
      </c>
      <c r="BK114" s="57">
        <f>IF(OR($E115=0,BK$78=0),0,BK$79/H_T)</f>
        <v>0</v>
      </c>
      <c r="BL114" s="109">
        <f>IF(OR($E115=0,BL$78=0),0,BL$79/H_T)</f>
        <v>0</v>
      </c>
      <c r="BM114" s="49" t="str">
        <f>IF(OR($E115=0,BM$78=0),"",MAX(ABS(BL114),ABS(BN114)))</f>
        <v/>
      </c>
      <c r="BN114" s="57">
        <f>IF(OR($E115=0,BN$78=0),0,BN$79/H_T)</f>
        <v>0</v>
      </c>
      <c r="BO114" s="109">
        <f>IF(OR($E115=0,BO$78=0),0,BO$79/H_T)</f>
        <v>0</v>
      </c>
      <c r="BP114" s="49" t="str">
        <f>IF(OR($E115=0,BP$78=0),"",MAX(ABS(BO114),ABS(BQ114)))</f>
        <v/>
      </c>
      <c r="BQ114" s="57">
        <f>IF(OR($E115=0,BQ$78=0),0,BQ$79/H_T)</f>
        <v>0</v>
      </c>
      <c r="BR114" s="109">
        <f>IF(OR($E115=0,BR$78=0),0,BR$79/H_T)</f>
        <v>0</v>
      </c>
      <c r="BS114" s="49" t="str">
        <f>IF(OR($E115=0,BS$78=0),"",MAX(ABS(BR114),ABS(BT114)))</f>
        <v/>
      </c>
      <c r="BT114" s="57">
        <f>IF(OR($E115=0,BT$78=0),0,BT$79/H_T)</f>
        <v>0</v>
      </c>
      <c r="BU114" s="109">
        <f>IF(OR($E115=0,BU$78=0),0,BU$79/H_T)</f>
        <v>0</v>
      </c>
      <c r="BV114" s="49" t="str">
        <f>IF(OR($E115=0,BV$78=0),"",MAX(ABS(BU114),ABS(BW114)))</f>
        <v/>
      </c>
      <c r="BW114" s="57">
        <f>IF(OR($E115=0,BW$78=0),0,BW$79/H_T)</f>
        <v>0</v>
      </c>
      <c r="BX114" s="109">
        <f>IF(OR($E115=0,BX$78=0),0,BX$79/H_T)</f>
        <v>0</v>
      </c>
      <c r="BY114" s="49" t="str">
        <f>IF(OR($E115=0,BY$78=0),"",MAX(ABS(BX114),ABS(BZ114)))</f>
        <v/>
      </c>
      <c r="BZ114" s="57">
        <f>IF(OR($E115=0,BZ$78=0),0,BZ$79/H_T)</f>
        <v>0</v>
      </c>
      <c r="CA114" s="109">
        <f>IF(OR($E115=0,CA$78=0),0,CA$79/H_T)</f>
        <v>0</v>
      </c>
      <c r="CB114" s="49" t="str">
        <f>IF(OR($E115=0,CB$78=0),"",MAX(ABS(CA114),ABS(CC114)))</f>
        <v/>
      </c>
      <c r="CC114" s="57">
        <f>IF(OR($E115=0,CC$78=0),0,CC$79/H_T)</f>
        <v>0</v>
      </c>
    </row>
    <row r="115" spans="1:81">
      <c r="B115" s="17" t="s">
        <v>112</v>
      </c>
      <c r="C115" s="91" t="str">
        <f>IF(A111="","",MAX(ABS(H115),ABS(K115),ABS(N115),ABS(Q115),ABS(T115),ABS(W115),ABS(Z115),ABS(AC115),ABS(AF115),ABS(AI115),ABS(AL115),ABS(AO115),ABS(AR115),ABS(AU115),ABS(AX115),ABS(BA115),ABS(BD115),ABS(BG115),ABS(BJ115),ABS(BM115),ABS(BP115),ABS(BS115),ABS(BV115),ABS(BY115),ABS(CB115)))</f>
        <v/>
      </c>
      <c r="D115" s="17" t="s">
        <v>106</v>
      </c>
      <c r="E115" s="48">
        <f>G16</f>
        <v>0</v>
      </c>
      <c r="F115" s="85" t="s">
        <v>112</v>
      </c>
      <c r="G115" s="29"/>
      <c r="H115" s="86">
        <f>IF(OR($E115=0,H$78=0),0,IF(H$78&gt;0,SQRT(H113^2+H114^2),-SQRT(H113^2+H114^2)))</f>
        <v>0</v>
      </c>
      <c r="I115" s="30"/>
      <c r="J115" s="29"/>
      <c r="K115" s="86">
        <f>IF(OR($E115=0,K$78=0),0,IF(K$78&gt;0,SQRT(K113^2+K114^2),-SQRT(K113^2+K114^2)))</f>
        <v>0</v>
      </c>
      <c r="L115" s="30"/>
      <c r="M115" s="29"/>
      <c r="N115" s="86">
        <f>IF(OR($E115=0,N$78=0),0,IF(N$78&gt;0,SQRT(N113^2+N114^2),-SQRT(N113^2+N114^2)))</f>
        <v>0</v>
      </c>
      <c r="O115" s="30"/>
      <c r="P115" s="29"/>
      <c r="Q115" s="86">
        <f>IF(OR($E115=0,Q$78=0),0,IF(Q$78&gt;0,SQRT(Q113^2+Q114^2),-SQRT(Q113^2+Q114^2)))</f>
        <v>0</v>
      </c>
      <c r="R115" s="30"/>
      <c r="S115" s="29"/>
      <c r="T115" s="86">
        <f>IF(OR($E115=0,T$78=0),0,IF(T$78&gt;0,SQRT(T113^2+T114^2),-SQRT(T113^2+T114^2)))</f>
        <v>0</v>
      </c>
      <c r="U115" s="30"/>
      <c r="V115" s="29"/>
      <c r="W115" s="86">
        <f>IF(OR($E115=0,W$78=0),0,IF(W$78&gt;0,SQRT(W113^2+W114^2),-SQRT(W113^2+W114^2)))</f>
        <v>0</v>
      </c>
      <c r="X115" s="30"/>
      <c r="Y115" s="29"/>
      <c r="Z115" s="86">
        <f>IF(OR($E115=0,Z$78=0),0,IF(Z$78&gt;0,SQRT(Z113^2+Z114^2),-SQRT(Z113^2+Z114^2)))</f>
        <v>0</v>
      </c>
      <c r="AA115" s="30"/>
      <c r="AB115" s="29"/>
      <c r="AC115" s="86">
        <f>IF(OR($E115=0,AC$78=0),0,IF(AC$78&gt;0,SQRT(AC113^2+AC114^2),-SQRT(AC113^2+AC114^2)))</f>
        <v>0</v>
      </c>
      <c r="AD115" s="30"/>
      <c r="AE115" s="29"/>
      <c r="AF115" s="86">
        <f>IF(OR($E115=0,AF$78=0),0,IF(AF$78&gt;0,SQRT(AF113^2+AF114^2),-SQRT(AF113^2+AF114^2)))</f>
        <v>0</v>
      </c>
      <c r="AG115" s="30"/>
      <c r="AH115" s="29"/>
      <c r="AI115" s="86">
        <f>IF(OR($E115=0,AI$78=0),0,IF(AI$78&gt;0,SQRT(AI113^2+AI114^2),-SQRT(AI113^2+AI114^2)))</f>
        <v>0</v>
      </c>
      <c r="AJ115" s="30"/>
      <c r="AK115" s="29"/>
      <c r="AL115" s="86">
        <f>IF(OR($E115=0,AL$78=0),0,IF(AL$78&gt;0,SQRT(AL113^2+AL114^2),-SQRT(AL113^2+AL114^2)))</f>
        <v>0</v>
      </c>
      <c r="AM115" s="30"/>
      <c r="AN115" s="29"/>
      <c r="AO115" s="86">
        <f>IF(OR($E115=0,AO$78=0),0,IF(AO$78&gt;0,SQRT(AO113^2+AO114^2),-SQRT(AO113^2+AO114^2)))</f>
        <v>0</v>
      </c>
      <c r="AP115" s="30"/>
      <c r="AQ115" s="29"/>
      <c r="AR115" s="86">
        <f>IF(OR($E115=0,AR$78=0),0,IF(AR$78&gt;0,SQRT(AR113^2+AR114^2),-SQRT(AR113^2+AR114^2)))</f>
        <v>0</v>
      </c>
      <c r="AS115" s="30"/>
      <c r="AT115" s="29"/>
      <c r="AU115" s="86">
        <f>IF(OR($E115=0,AU$78=0),0,IF(AU$78&gt;0,SQRT(AU113^2+AU114^2),-SQRT(AU113^2+AU114^2)))</f>
        <v>0</v>
      </c>
      <c r="AV115" s="30"/>
      <c r="AW115" s="29"/>
      <c r="AX115" s="86">
        <f>IF(OR($E115=0,AX$78=0),0,IF(AX$78&gt;0,SQRT(AX113^2+AX114^2),-SQRT(AX113^2+AX114^2)))</f>
        <v>0</v>
      </c>
      <c r="AY115" s="30"/>
      <c r="AZ115" s="29"/>
      <c r="BA115" s="86">
        <f>IF(OR($E115=0,BA$78=0),0,IF(BA$78&gt;0,SQRT(BA113^2+BA114^2),-SQRT(BA113^2+BA114^2)))</f>
        <v>0</v>
      </c>
      <c r="BB115" s="30"/>
      <c r="BC115" s="29"/>
      <c r="BD115" s="86">
        <f>IF(OR($E115=0,BD$78=0),0,IF(BD$78&gt;0,SQRT(BD113^2+BD114^2),-SQRT(BD113^2+BD114^2)))</f>
        <v>0</v>
      </c>
      <c r="BE115" s="30"/>
      <c r="BF115" s="29"/>
      <c r="BG115" s="86">
        <f>IF(OR($E115=0,BG$78=0),0,IF(BG$78&gt;0,SQRT(BG113^2+BG114^2),-SQRT(BG113^2+BG114^2)))</f>
        <v>0</v>
      </c>
      <c r="BH115" s="30"/>
      <c r="BI115" s="29"/>
      <c r="BJ115" s="86">
        <f>IF(OR($E115=0,BJ$78=0),0,IF(BJ$78&gt;0,SQRT(BJ113^2+BJ114^2),-SQRT(BJ113^2+BJ114^2)))</f>
        <v>0</v>
      </c>
      <c r="BK115" s="30"/>
      <c r="BL115" s="29"/>
      <c r="BM115" s="86">
        <f>IF(OR($E115=0,BM$78=0),0,IF(BM$78&gt;0,SQRT(BM113^2+BM114^2),-SQRT(BM113^2+BM114^2)))</f>
        <v>0</v>
      </c>
      <c r="BN115" s="30"/>
      <c r="BO115" s="29"/>
      <c r="BP115" s="86">
        <f>IF(OR($E115=0,BP$78=0),0,IF(BP$78&gt;0,SQRT(BP113^2+BP114^2),-SQRT(BP113^2+BP114^2)))</f>
        <v>0</v>
      </c>
      <c r="BQ115" s="30"/>
      <c r="BR115" s="29"/>
      <c r="BS115" s="86">
        <f>IF(OR($E115=0,BS$78=0),0,IF(BS$78&gt;0,SQRT(BS113^2+BS114^2),-SQRT(BS113^2+BS114^2)))</f>
        <v>0</v>
      </c>
      <c r="BT115" s="30"/>
      <c r="BU115" s="29"/>
      <c r="BV115" s="86">
        <f>IF(OR($E115=0,BV$78=0),0,IF(BV$78&gt;0,SQRT(BV113^2+BV114^2),-SQRT(BV113^2+BV114^2)))</f>
        <v>0</v>
      </c>
      <c r="BW115" s="30"/>
      <c r="BX115" s="29"/>
      <c r="BY115" s="86">
        <f>IF(OR($E115=0,BY$78=0),0,IF(BY$78&gt;0,SQRT(BY113^2+BY114^2),-SQRT(BY113^2+BY114^2)))</f>
        <v>0</v>
      </c>
      <c r="BZ115" s="30"/>
      <c r="CA115" s="29"/>
      <c r="CB115" s="86">
        <f>IF(OR($E115=0,CB$78=0),0,IF(CB$78&gt;0,SQRT(CB113^2+CB114^2),-SQRT(CB113^2+CB114^2)))</f>
        <v>0</v>
      </c>
      <c r="CC115" s="30"/>
    </row>
    <row r="116" spans="1:81">
      <c r="B116" s="17" t="s">
        <v>106</v>
      </c>
      <c r="C116" s="17" t="str">
        <f>IF(A111="","",E115)</f>
        <v/>
      </c>
      <c r="E116" s="17"/>
      <c r="F116" s="17"/>
      <c r="G116" s="17"/>
      <c r="H116" s="17"/>
      <c r="I116" s="17"/>
      <c r="J116" s="17"/>
      <c r="K116" s="17"/>
      <c r="L116" s="17"/>
      <c r="M116" s="17"/>
      <c r="P116" s="17"/>
      <c r="AP116" s="17"/>
      <c r="AQ116" s="17"/>
      <c r="AR116" s="17"/>
      <c r="AS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</row>
    <row r="117" spans="1:81">
      <c r="E117" s="17"/>
      <c r="F117" s="17" t="s">
        <v>114</v>
      </c>
      <c r="G117" s="17"/>
      <c r="H117" s="17" t="str">
        <f>IF($E122=0,"",IF($E119=H_T,"unterstützt","frei"))</f>
        <v/>
      </c>
      <c r="I117" s="17"/>
      <c r="J117" s="17"/>
      <c r="K117" s="17" t="str">
        <f>IF($E122=0,"",IF($E119=H_T,"unterstützt","frei"))</f>
        <v/>
      </c>
      <c r="L117" s="17"/>
      <c r="M117" s="17"/>
      <c r="N117" s="17" t="str">
        <f>IF($E122=0,"",IF($E119=H_T,"unterstützt","frei"))</f>
        <v/>
      </c>
      <c r="P117" s="17"/>
      <c r="Q117" s="17" t="str">
        <f>IF($E122=0,"",IF($E119=H_T,"unterstützt","frei"))</f>
        <v/>
      </c>
      <c r="T117" s="17" t="str">
        <f>IF($E122=0,"",IF($E119=H_T,"unterstützt","frei"))</f>
        <v/>
      </c>
      <c r="W117" s="17" t="str">
        <f>IF($E122=0,"",IF($E119=H_T,"unterstützt","frei"))</f>
        <v/>
      </c>
      <c r="Z117" s="17" t="str">
        <f>IF($E122=0,"",IF($E119=H_T,"unterstützt","frei"))</f>
        <v/>
      </c>
      <c r="AC117" s="17" t="str">
        <f>IF($E122=0,"",IF($E119=H_T,"unterstützt","frei"))</f>
        <v/>
      </c>
      <c r="AF117" s="17" t="str">
        <f>IF($E122=0,"",IF($E119=H_T,"unterstützt","frei"))</f>
        <v/>
      </c>
      <c r="AI117" s="17" t="str">
        <f>IF($E122=0,"",IF($E119=H_T,"unterstützt","frei"))</f>
        <v/>
      </c>
      <c r="AL117" s="17" t="str">
        <f>IF($E122=0,"",IF($E119=H_T,"unterstützt","frei"))</f>
        <v/>
      </c>
      <c r="AO117" s="17" t="str">
        <f>IF($E122=0,"",IF($E119=H_T,"unterstützt","frei"))</f>
        <v/>
      </c>
      <c r="AP117" s="17"/>
      <c r="AQ117" s="17"/>
      <c r="AR117" s="17" t="str">
        <f>IF($E122=0,"",IF($E119=H_T,"unterstützt","frei"))</f>
        <v/>
      </c>
      <c r="AS117" s="17"/>
      <c r="AU117" s="17" t="str">
        <f>IF($E122=0,"",IF($E119=H_T,"unterstützt","frei"))</f>
        <v/>
      </c>
      <c r="AW117" s="17"/>
      <c r="AX117" s="17" t="str">
        <f>IF($E122=0,"",IF($E119=H_T,"unterstützt","frei"))</f>
        <v/>
      </c>
      <c r="AY117" s="17"/>
      <c r="AZ117" s="17"/>
      <c r="BA117" s="17" t="str">
        <f>IF($E122=0,"",IF($E119=H_T,"unterstützt","frei"))</f>
        <v/>
      </c>
      <c r="BB117" s="17"/>
      <c r="BC117" s="17"/>
      <c r="BD117" s="17" t="str">
        <f>IF($E122=0,"",IF($E119=H_T,"unterstützt","frei"))</f>
        <v/>
      </c>
      <c r="BE117" s="17"/>
      <c r="BF117" s="17"/>
      <c r="BG117" s="17" t="str">
        <f>IF($E122=0,"",IF($E119=H_T,"unterstützt","frei"))</f>
        <v/>
      </c>
      <c r="BH117" s="17"/>
      <c r="BI117" s="17"/>
      <c r="BJ117" s="17" t="str">
        <f>IF($E122=0,"",IF($E119=H_T,"unterstützt","frei"))</f>
        <v/>
      </c>
      <c r="BK117" s="17"/>
      <c r="BL117" s="17"/>
      <c r="BM117" s="17" t="str">
        <f>IF($E122=0,"",IF($E119=H_T,"unterstützt","frei"))</f>
        <v/>
      </c>
      <c r="BN117" s="17"/>
      <c r="BO117" s="17"/>
      <c r="BP117" s="17" t="str">
        <f>IF($E122=0,"",IF($E119=H_T,"unterstützt","frei"))</f>
        <v/>
      </c>
      <c r="BQ117" s="17"/>
      <c r="BR117" s="17"/>
      <c r="BS117" s="17" t="str">
        <f>IF($E122=0,"",IF($E119=H_T,"unterstützt","frei"))</f>
        <v/>
      </c>
      <c r="BT117" s="17"/>
      <c r="BU117" s="17"/>
      <c r="BV117" s="17" t="str">
        <f>IF($E122=0,"",IF($E119=H_T,"unterstützt","frei"))</f>
        <v/>
      </c>
      <c r="BW117" s="17"/>
      <c r="BX117" s="17"/>
      <c r="BY117" s="17" t="str">
        <f>IF($E122=0,"",IF($E119=H_T,"unterstützt","frei"))</f>
        <v/>
      </c>
      <c r="BZ117" s="17"/>
      <c r="CA117" s="17"/>
      <c r="CB117" s="17" t="str">
        <f>IF($E122=0,"",IF($E119=H_T,"unterstützt","frei"))</f>
        <v/>
      </c>
      <c r="CC117" s="17"/>
    </row>
    <row r="118" spans="1:81">
      <c r="A118" s="89" t="str">
        <f>IF(OR(ABS(H122)=Bemessung!$C$24,ABS(K122)=Bemessung!$C$24,ABS(N122)=Bemessung!$C$24,ABS(Q122)=Bemessung!$C$24,ABS(T122)=Bemessung!$C$24,ABS(W122)=Bemessung!$C$24,ABS(Z122)=Bemessung!$C$24,ABS(AC122)=Bemessung!$C$24,ABS(AF122)=Bemessung!$C$24,ABS(AI122)=Bemessung!$C$24,ABS(AL122)=Bemessung!$C$24,ABS(AO122)=Bemessung!$C$24,ABS(AR122)=Bemessung!$C$24,ABS(AU122)=Bemessung!$C$24,ABS(AX122)=Bemessung!$C$24,ABS(BA122)=Bemessung!$C$24,ABS(BD122)=Bemessung!$C$24,ABS(BG122)=Bemessung!$C$24,ABS(BJ122)=Bemessung!$C$24,ABS(BM122)=Bemessung!$C$24,ABS(BP122)=Bemessung!$C$24,ABS(BS122)=Bemessung!$C$24,ABS(BV122)=Bemessung!$C$24,ABS(BY122)=Bemessung!$C$24,ABS(CB122)=Bemessung!$C$24),D118,"")</f>
        <v/>
      </c>
      <c r="D118" s="17">
        <v>6</v>
      </c>
      <c r="F118" s="17" t="s">
        <v>115</v>
      </c>
      <c r="G118" s="17"/>
      <c r="H118" s="48" t="str">
        <f>IF($E122=0,"",IF($E120=0,"unterstützt","frei"))</f>
        <v/>
      </c>
      <c r="I118" s="17"/>
      <c r="J118" s="17"/>
      <c r="K118" s="48" t="str">
        <f>IF($E122=0,"",IF($E120=0,"unterstützt","frei"))</f>
        <v/>
      </c>
      <c r="L118" s="17"/>
      <c r="M118" s="17"/>
      <c r="N118" s="48" t="str">
        <f>IF($E122=0,"",IF($E120=0,"unterstützt","frei"))</f>
        <v/>
      </c>
      <c r="P118" s="17"/>
      <c r="Q118" s="48" t="str">
        <f>IF($E122=0,"",IF($E120=0,"unterstützt","frei"))</f>
        <v/>
      </c>
      <c r="T118" s="48" t="str">
        <f>IF($E122=0,"",IF($E120=0,"unterstützt","frei"))</f>
        <v/>
      </c>
      <c r="W118" s="48" t="str">
        <f>IF($E122=0,"",IF($E120=0,"unterstützt","frei"))</f>
        <v/>
      </c>
      <c r="Z118" s="48" t="str">
        <f>IF($E122=0,"",IF($E120=0,"unterstützt","frei"))</f>
        <v/>
      </c>
      <c r="AC118" s="48" t="str">
        <f>IF($E122=0,"",IF($E120=0,"unterstützt","frei"))</f>
        <v/>
      </c>
      <c r="AF118" s="48" t="str">
        <f>IF($E122=0,"",IF($E120=0,"unterstützt","frei"))</f>
        <v/>
      </c>
      <c r="AI118" s="48" t="str">
        <f>IF($E122=0,"",IF($E120=0,"unterstützt","frei"))</f>
        <v/>
      </c>
      <c r="AL118" s="48" t="str">
        <f>IF($E122=0,"",IF($E120=0,"unterstützt","frei"))</f>
        <v/>
      </c>
      <c r="AO118" s="48" t="str">
        <f>IF($E122=0,"",IF($E120=0,"unterstützt","frei"))</f>
        <v/>
      </c>
      <c r="AP118" s="17"/>
      <c r="AQ118" s="17"/>
      <c r="AR118" s="48" t="str">
        <f>IF($E122=0,"",IF($E120=0,"unterstützt","frei"))</f>
        <v/>
      </c>
      <c r="AS118" s="17"/>
      <c r="AU118" s="48" t="str">
        <f>IF($E122=0,"",IF($E120=0,"unterstützt","frei"))</f>
        <v/>
      </c>
      <c r="AW118" s="17"/>
      <c r="AX118" s="48" t="str">
        <f>IF($E122=0,"",IF($E120=0,"unterstützt","frei"))</f>
        <v/>
      </c>
      <c r="AY118" s="17"/>
      <c r="AZ118" s="17"/>
      <c r="BA118" s="48" t="str">
        <f>IF($E122=0,"",IF($E120=0,"unterstützt","frei"))</f>
        <v/>
      </c>
      <c r="BB118" s="17"/>
      <c r="BC118" s="17"/>
      <c r="BD118" s="48" t="str">
        <f>IF($E122=0,"",IF($E120=0,"unterstützt","frei"))</f>
        <v/>
      </c>
      <c r="BE118" s="17"/>
      <c r="BF118" s="17"/>
      <c r="BG118" s="48" t="str">
        <f>IF($E122=0,"",IF($E120=0,"unterstützt","frei"))</f>
        <v/>
      </c>
      <c r="BH118" s="17"/>
      <c r="BI118" s="17"/>
      <c r="BJ118" s="48" t="str">
        <f>IF($E122=0,"",IF($E120=0,"unterstützt","frei"))</f>
        <v/>
      </c>
      <c r="BK118" s="17"/>
      <c r="BL118" s="17"/>
      <c r="BM118" s="48" t="str">
        <f>IF($E122=0,"",IF($E120=0,"unterstützt","frei"))</f>
        <v/>
      </c>
      <c r="BN118" s="17"/>
      <c r="BO118" s="17"/>
      <c r="BP118" s="48" t="str">
        <f>IF($E122=0,"",IF($E120=0,"unterstützt","frei"))</f>
        <v/>
      </c>
      <c r="BQ118" s="17"/>
      <c r="BR118" s="17"/>
      <c r="BS118" s="48" t="str">
        <f>IF($E122=0,"",IF($E120=0,"unterstützt","frei"))</f>
        <v/>
      </c>
      <c r="BT118" s="17"/>
      <c r="BU118" s="17"/>
      <c r="BV118" s="48" t="str">
        <f>IF($E122=0,"",IF($E120=0,"unterstützt","frei"))</f>
        <v/>
      </c>
      <c r="BW118" s="17"/>
      <c r="BX118" s="17"/>
      <c r="BY118" s="48" t="str">
        <f>IF($E122=0,"",IF($E120=0,"unterstützt","frei"))</f>
        <v/>
      </c>
      <c r="BZ118" s="17"/>
      <c r="CA118" s="17"/>
      <c r="CB118" s="48" t="str">
        <f>IF($E122=0,"",IF($E120=0,"unterstützt","frei"))</f>
        <v/>
      </c>
      <c r="CC118" s="17"/>
    </row>
    <row r="119" spans="1:81">
      <c r="B119" s="17"/>
      <c r="D119" s="17" t="s">
        <v>109</v>
      </c>
      <c r="E119" s="48">
        <f>E113</f>
        <v>0</v>
      </c>
      <c r="F119" s="53" t="s">
        <v>116</v>
      </c>
      <c r="G119" s="52"/>
      <c r="H119" s="84" t="str">
        <f>IF(OR($E122=0,H$78=0),"",IF(H$78=0,"",H$78/H_T))</f>
        <v/>
      </c>
      <c r="I119" s="14"/>
      <c r="J119" s="52"/>
      <c r="K119" s="84" t="str">
        <f>IF(OR($E122=0,K$78=0),"",IF(K$78=0,"",K$78/H_T))</f>
        <v/>
      </c>
      <c r="L119" s="14"/>
      <c r="M119" s="52"/>
      <c r="N119" s="84" t="str">
        <f>IF(OR($E122=0,N$78=0),"",IF(N$78=0,"",N$78/H_T))</f>
        <v/>
      </c>
      <c r="O119" s="14"/>
      <c r="P119" s="52"/>
      <c r="Q119" s="84" t="str">
        <f>IF(OR($E122=0,Q$78=0),"",IF(Q$78=0,"",Q$78/H_T))</f>
        <v/>
      </c>
      <c r="R119" s="14"/>
      <c r="S119" s="52"/>
      <c r="T119" s="84" t="str">
        <f>IF(OR($E122=0,T$78=0),"",IF(T$78=0,"",T$78/H_T))</f>
        <v/>
      </c>
      <c r="U119" s="14"/>
      <c r="V119" s="52"/>
      <c r="W119" s="84" t="str">
        <f>IF(OR($E122=0,W$78=0),"",IF(W$78=0,"",W$78/H_T))</f>
        <v/>
      </c>
      <c r="X119" s="14"/>
      <c r="Y119" s="52"/>
      <c r="Z119" s="84" t="str">
        <f>IF(OR($E122=0,Z$78=0),"",IF(Z$78=0,"",Z$78/H_T))</f>
        <v/>
      </c>
      <c r="AA119" s="14"/>
      <c r="AB119" s="52"/>
      <c r="AC119" s="84" t="str">
        <f>IF(OR($E122=0,AC$78=0),"",IF(AC$78=0,"",AC$78/H_T))</f>
        <v/>
      </c>
      <c r="AD119" s="14"/>
      <c r="AE119" s="52"/>
      <c r="AF119" s="84" t="str">
        <f>IF(OR($E122=0,AF$78=0),"",IF(AF$78=0,"",AF$78/H_T))</f>
        <v/>
      </c>
      <c r="AG119" s="14"/>
      <c r="AH119" s="52"/>
      <c r="AI119" s="84" t="str">
        <f>IF(OR($E122=0,AI$78=0),"",IF(AI$78=0,"",AI$78/H_T))</f>
        <v/>
      </c>
      <c r="AJ119" s="14"/>
      <c r="AK119" s="52"/>
      <c r="AL119" s="84" t="str">
        <f>IF(OR($E122=0,AL$78=0),"",IF(AL$78=0,"",AL$78/H_T))</f>
        <v/>
      </c>
      <c r="AM119" s="14"/>
      <c r="AN119" s="52"/>
      <c r="AO119" s="84" t="str">
        <f>IF(OR($E122=0,AO$78=0),"",IF(AO$78=0,"",AO$78/H_T))</f>
        <v/>
      </c>
      <c r="AP119" s="14"/>
      <c r="AQ119" s="52"/>
      <c r="AR119" s="84" t="str">
        <f>IF(OR($E122=0,AR$78=0),"",IF(AR$78=0,"",AR$78/H_T))</f>
        <v/>
      </c>
      <c r="AS119" s="14"/>
      <c r="AT119" s="52"/>
      <c r="AU119" s="84" t="str">
        <f>IF(OR($E122=0,AU$78=0),"",IF(AU$78=0,"",AU$78/H_T))</f>
        <v/>
      </c>
      <c r="AV119" s="14"/>
      <c r="AW119" s="52"/>
      <c r="AX119" s="84" t="str">
        <f>IF(OR($E122=0,AX$78=0),"",IF(AX$78=0,"",AX$78/H_T))</f>
        <v/>
      </c>
      <c r="AY119" s="14"/>
      <c r="AZ119" s="52"/>
      <c r="BA119" s="84" t="str">
        <f>IF(OR($E122=0,BA$78=0),"",IF(BA$78=0,"",BA$78/H_T))</f>
        <v/>
      </c>
      <c r="BB119" s="14"/>
      <c r="BC119" s="52"/>
      <c r="BD119" s="84" t="str">
        <f>IF(OR($E122=0,BD$78=0),"",IF(BD$78=0,"",BD$78/H_T))</f>
        <v/>
      </c>
      <c r="BE119" s="14"/>
      <c r="BF119" s="52"/>
      <c r="BG119" s="84" t="str">
        <f>IF(OR($E122=0,BG$78=0),"",IF(BG$78=0,"",BG$78/H_T))</f>
        <v/>
      </c>
      <c r="BH119" s="14"/>
      <c r="BI119" s="52"/>
      <c r="BJ119" s="84" t="str">
        <f>IF(OR($E122=0,BJ$78=0),"",IF(BJ$78=0,"",BJ$78/H_T))</f>
        <v/>
      </c>
      <c r="BK119" s="14"/>
      <c r="BL119" s="52"/>
      <c r="BM119" s="84" t="str">
        <f>IF(OR($E122=0,BM$78=0),"",IF(BM$78=0,"",BM$78/H_T))</f>
        <v/>
      </c>
      <c r="BN119" s="14"/>
      <c r="BO119" s="52"/>
      <c r="BP119" s="84" t="str">
        <f>IF(OR($E122=0,BP$78=0),"",IF(BP$78=0,"",BP$78/H_T))</f>
        <v/>
      </c>
      <c r="BQ119" s="14"/>
      <c r="BR119" s="52"/>
      <c r="BS119" s="84" t="str">
        <f>IF(OR($E122=0,BS$78=0),"",IF(BS$78=0,"",BS$78/H_T))</f>
        <v/>
      </c>
      <c r="BT119" s="14"/>
      <c r="BU119" s="52"/>
      <c r="BV119" s="84" t="str">
        <f>IF(OR($E122=0,BV$78=0),"",IF(BV$78=0,"",BV$78/H_T))</f>
        <v/>
      </c>
      <c r="BW119" s="14"/>
      <c r="BX119" s="52"/>
      <c r="BY119" s="84" t="str">
        <f>IF(OR($E122=0,BY$78=0),"",IF(BY$78=0,"",BY$78/H_T))</f>
        <v/>
      </c>
      <c r="BZ119" s="14"/>
      <c r="CA119" s="52"/>
      <c r="CB119" s="84" t="str">
        <f>IF(OR($E122=0,CB$78=0),"",IF(CB$78=0,"",CB$78/H_T))</f>
        <v/>
      </c>
      <c r="CC119" s="14"/>
    </row>
    <row r="120" spans="1:81">
      <c r="B120" s="17" t="s">
        <v>111</v>
      </c>
      <c r="C120" s="91" t="str">
        <f>IF(A118="","",MAX(MAX(H120,K120,N120,Q120,T120,W120,Z120,AC120,AF120,AI120,AL120,AO120,AR120,AU120,AX120,BA120,BD120,BG120,BJ120,BM120,BP120,BS120,BV120,BY120,CB120),ABS(MIN(H120,K120,N120,Q120,T120,W120,Z120,AC120,AF120,AI120,AL120,AO120,AR120,AU120,AX120,BA120,BD120,BG120,BJ120,BM120,BP120,BS120,BV120,BY120,CB120))))</f>
        <v/>
      </c>
      <c r="D120" s="17" t="s">
        <v>110</v>
      </c>
      <c r="E120" s="48">
        <f>E119-E122</f>
        <v>0</v>
      </c>
      <c r="F120" s="55" t="s">
        <v>111</v>
      </c>
      <c r="G120" s="33"/>
      <c r="H120" s="48" t="str">
        <f>IF(frei="nein",0,IF(OR($E122=0,H$78=0),"",IF(H$78=0,"",IF(AND(H117="frei",H118="frei"),6*H119*H$76/H$80/$E122,4*H119*H$76/H$80/$E122))))</f>
        <v/>
      </c>
      <c r="I120" s="48"/>
      <c r="J120" s="33"/>
      <c r="K120" s="48" t="str">
        <f>IF(frei="nein",0,IF(OR($E122=0,K$78=0),"",IF(K$78=0,"",IF(AND(K117="frei",K118="frei"),6*K119*K$76/K$80/$E122,4*K119*K$76/K$80/$E122))))</f>
        <v/>
      </c>
      <c r="L120" s="48"/>
      <c r="M120" s="33"/>
      <c r="N120" s="48" t="str">
        <f>IF(frei="nein",0,IF(OR($E122=0,N$78=0),"",IF(N$78=0,"",IF(AND(N117="frei",N118="frei"),6*N119*N$76/N$80/$E122,4*N119*N$76/N$80/$E122))))</f>
        <v/>
      </c>
      <c r="O120" s="48"/>
      <c r="P120" s="33"/>
      <c r="Q120" s="48" t="str">
        <f>IF(frei="nein",0,IF(OR($E122=0,Q$78=0),"",IF(Q$78=0,"",IF(AND(Q117="frei",Q118="frei"),6*Q119*Q$76/Q$80/$E122,4*Q119*Q$76/Q$80/$E122))))</f>
        <v/>
      </c>
      <c r="R120" s="48"/>
      <c r="S120" s="33"/>
      <c r="T120" s="48" t="str">
        <f>IF(frei="nein",0,IF(OR($E122=0,T$78=0),"",IF(T$78=0,"",IF(AND(T117="frei",T118="frei"),6*T119*T$76/T$80/$E122,4*T119*T$76/T$80/$E122))))</f>
        <v/>
      </c>
      <c r="U120" s="48"/>
      <c r="V120" s="33"/>
      <c r="W120" s="48" t="str">
        <f>IF(frei="nein",0,IF(OR($E122=0,W$78=0),"",IF(W$78=0,"",IF(AND(W117="frei",W118="frei"),6*W119*W$76/W$80/$E122,4*W119*W$76/W$80/$E122))))</f>
        <v/>
      </c>
      <c r="X120" s="48"/>
      <c r="Y120" s="33"/>
      <c r="Z120" s="48" t="str">
        <f>IF(frei="nein",0,IF(OR($E122=0,Z$78=0),"",IF(Z$78=0,"",IF(AND(Z117="frei",Z118="frei"),6*Z119*Z$76/Z$80/$E122,4*Z119*Z$76/Z$80/$E122))))</f>
        <v/>
      </c>
      <c r="AA120" s="48"/>
      <c r="AB120" s="33"/>
      <c r="AC120" s="48" t="str">
        <f>IF(frei="nein",0,IF(OR($E122=0,AC$78=0),"",IF(AC$78=0,"",IF(AND(AC117="frei",AC118="frei"),6*AC119*AC$76/AC$80/$E122,4*AC119*AC$76/AC$80/$E122))))</f>
        <v/>
      </c>
      <c r="AD120" s="48"/>
      <c r="AE120" s="33"/>
      <c r="AF120" s="48" t="str">
        <f>IF(frei="nein",0,IF(OR($E122=0,AF$78=0),"",IF(AF$78=0,"",IF(AND(AF117="frei",AF118="frei"),6*AF119*AF$76/AF$80/$E122,4*AF119*AF$76/AF$80/$E122))))</f>
        <v/>
      </c>
      <c r="AG120" s="48"/>
      <c r="AH120" s="33"/>
      <c r="AI120" s="48" t="str">
        <f>IF(frei="nein",0,IF(OR($E122=0,AI$78=0),"",IF(AI$78=0,"",IF(AND(AI117="frei",AI118="frei"),6*AI119*AI$76/AI$80/$E122,4*AI119*AI$76/AI$80/$E122))))</f>
        <v/>
      </c>
      <c r="AJ120" s="48"/>
      <c r="AK120" s="33"/>
      <c r="AL120" s="48" t="str">
        <f>IF(frei="nein",0,IF(OR($E122=0,AL$78=0),"",IF(AL$78=0,"",IF(AND(AL117="frei",AL118="frei"),6*AL119*AL$76/AL$80/$E122,4*AL119*AL$76/AL$80/$E122))))</f>
        <v/>
      </c>
      <c r="AM120" s="48"/>
      <c r="AN120" s="33"/>
      <c r="AO120" s="48" t="str">
        <f>IF(frei="nein",0,IF(OR($E122=0,AO$78=0),"",IF(AO$78=0,"",IF(AND(AO117="frei",AO118="frei"),6*AO119*AO$76/AO$80/$E122,4*AO119*AO$76/AO$80/$E122))))</f>
        <v/>
      </c>
      <c r="AP120" s="48"/>
      <c r="AQ120" s="33"/>
      <c r="AR120" s="48" t="str">
        <f>IF(frei="nein",0,IF(OR($E122=0,AR$78=0),"",IF(AR$78=0,"",IF(AND(AR117="frei",AR118="frei"),6*AR119*AR$76/AR$80/$E122,4*AR119*AR$76/AR$80/$E122))))</f>
        <v/>
      </c>
      <c r="AS120" s="48"/>
      <c r="AT120" s="33"/>
      <c r="AU120" s="48" t="str">
        <f>IF(frei="nein",0,IF(OR($E122=0,AU$78=0),"",IF(AU$78=0,"",IF(AND(AU117="frei",AU118="frei"),6*AU119*AU$76/AU$80/$E122,4*AU119*AU$76/AU$80/$E122))))</f>
        <v/>
      </c>
      <c r="AV120" s="48"/>
      <c r="AW120" s="33"/>
      <c r="AX120" s="48" t="str">
        <f>IF(frei="nein",0,IF(OR($E122=0,AX$78=0),"",IF(AX$78=0,"",IF(AND(AX117="frei",AX118="frei"),6*AX119*AX$76/AX$80/$E122,4*AX119*AX$76/AX$80/$E122))))</f>
        <v/>
      </c>
      <c r="AY120" s="48"/>
      <c r="AZ120" s="33"/>
      <c r="BA120" s="48" t="str">
        <f>IF(frei="nein",0,IF(OR($E122=0,BA$78=0),"",IF(BA$78=0,"",IF(AND(BA117="frei",BA118="frei"),6*BA119*BA$76/BA$80/$E122,4*BA119*BA$76/BA$80/$E122))))</f>
        <v/>
      </c>
      <c r="BB120" s="48"/>
      <c r="BC120" s="33"/>
      <c r="BD120" s="48" t="str">
        <f>IF(frei="nein",0,IF(OR($E122=0,BD$78=0),"",IF(BD$78=0,"",IF(AND(BD117="frei",BD118="frei"),6*BD119*BD$76/BD$80/$E122,4*BD119*BD$76/BD$80/$E122))))</f>
        <v/>
      </c>
      <c r="BE120" s="48"/>
      <c r="BF120" s="33"/>
      <c r="BG120" s="48" t="str">
        <f>IF(frei="nein",0,IF(OR($E122=0,BG$78=0),"",IF(BG$78=0,"",IF(AND(BG117="frei",BG118="frei"),6*BG119*BG$76/BG$80/$E122,4*BG119*BG$76/BG$80/$E122))))</f>
        <v/>
      </c>
      <c r="BH120" s="48"/>
      <c r="BI120" s="33"/>
      <c r="BJ120" s="48" t="str">
        <f>IF(frei="nein",0,IF(OR($E122=0,BJ$78=0),"",IF(BJ$78=0,"",IF(AND(BJ117="frei",BJ118="frei"),6*BJ119*BJ$76/BJ$80/$E122,4*BJ119*BJ$76/BJ$80/$E122))))</f>
        <v/>
      </c>
      <c r="BK120" s="48"/>
      <c r="BL120" s="33"/>
      <c r="BM120" s="48" t="str">
        <f>IF(frei="nein",0,IF(OR($E122=0,BM$78=0),"",IF(BM$78=0,"",IF(AND(BM117="frei",BM118="frei"),6*BM119*BM$76/BM$80/$E122,4*BM119*BM$76/BM$80/$E122))))</f>
        <v/>
      </c>
      <c r="BN120" s="48"/>
      <c r="BO120" s="33"/>
      <c r="BP120" s="48" t="str">
        <f>IF(frei="nein",0,IF(OR($E122=0,BP$78=0),"",IF(BP$78=0,"",IF(AND(BP117="frei",BP118="frei"),6*BP119*BP$76/BP$80/$E122,4*BP119*BP$76/BP$80/$E122))))</f>
        <v/>
      </c>
      <c r="BQ120" s="48"/>
      <c r="BR120" s="33"/>
      <c r="BS120" s="48" t="str">
        <f>IF(frei="nein",0,IF(OR($E122=0,BS$78=0),"",IF(BS$78=0,"",IF(AND(BS117="frei",BS118="frei"),6*BS119*BS$76/BS$80/$E122,4*BS119*BS$76/BS$80/$E122))))</f>
        <v/>
      </c>
      <c r="BT120" s="48"/>
      <c r="BU120" s="33"/>
      <c r="BV120" s="48" t="str">
        <f>IF(frei="nein",0,IF(OR($E122=0,BV$78=0),"",IF(BV$78=0,"",IF(AND(BV117="frei",BV118="frei"),6*BV119*BV$76/BV$80/$E122,4*BV119*BV$76/BV$80/$E122))))</f>
        <v/>
      </c>
      <c r="BW120" s="48"/>
      <c r="BX120" s="33"/>
      <c r="BY120" s="48" t="str">
        <f>IF(frei="nein",0,IF(OR($E122=0,BY$78=0),"",IF(BY$78=0,"",IF(AND(BY117="frei",BY118="frei"),6*BY119*BY$76/BY$80/$E122,4*BY119*BY$76/BY$80/$E122))))</f>
        <v/>
      </c>
      <c r="BZ120" s="48"/>
      <c r="CA120" s="33"/>
      <c r="CB120" s="48" t="str">
        <f>IF(frei="nein",0,IF(OR($E122=0,CB$78=0),"",IF(CB$78=0,"",IF(AND(CB117="frei",CB118="frei"),6*CB119*CB$76/CB$80/$E122,4*CB119*CB$76/CB$80/$E122))))</f>
        <v/>
      </c>
      <c r="CC120" s="48"/>
    </row>
    <row r="121" spans="1:81">
      <c r="B121" s="17"/>
      <c r="C121" s="90"/>
      <c r="F121" s="56" t="s">
        <v>149</v>
      </c>
      <c r="G121" s="109">
        <f>IF(OR($E122=0,G$78=0),0,G$79/H_T)</f>
        <v>0</v>
      </c>
      <c r="H121" s="49" t="str">
        <f>IF(OR($E122=0,H$78=0),"",MAX(ABS(G121),ABS(I121)))</f>
        <v/>
      </c>
      <c r="I121" s="57">
        <f>IF(OR($E122=0,I$78=0),0,I$79/H_T)</f>
        <v>0</v>
      </c>
      <c r="J121" s="109">
        <f>IF(OR($E122=0,J$78=0),0,J$79/H_T)</f>
        <v>0</v>
      </c>
      <c r="K121" s="49" t="str">
        <f>IF(OR($E122=0,K$78=0),"",MAX(ABS(J121),ABS(L121)))</f>
        <v/>
      </c>
      <c r="L121" s="57">
        <f>IF(OR($E122=0,L$78=0),0,L$79/H_T)</f>
        <v>0</v>
      </c>
      <c r="M121" s="109">
        <f>IF(OR($E122=0,M$78=0),0,M$79/H_T)</f>
        <v>0</v>
      </c>
      <c r="N121" s="49" t="str">
        <f>IF(OR($E122=0,N$78=0),"",MAX(ABS(M121),ABS(O121)))</f>
        <v/>
      </c>
      <c r="O121" s="57">
        <f>IF(OR($E122=0,O$78=0),0,O$79/H_T)</f>
        <v>0</v>
      </c>
      <c r="P121" s="109">
        <f>IF(OR($E122=0,P$78=0),0,P$79/H_T)</f>
        <v>0</v>
      </c>
      <c r="Q121" s="49" t="str">
        <f>IF(OR($E122=0,Q$78=0),"",MAX(ABS(P121),ABS(R121)))</f>
        <v/>
      </c>
      <c r="R121" s="57">
        <f>IF(OR($E122=0,R$78=0),0,R$79/H_T)</f>
        <v>0</v>
      </c>
      <c r="S121" s="109">
        <f>IF(OR($E122=0,S$78=0),0,S$79/H_T)</f>
        <v>0</v>
      </c>
      <c r="T121" s="49" t="str">
        <f>IF(OR($E122=0,T$78=0),"",MAX(ABS(S121),ABS(U121)))</f>
        <v/>
      </c>
      <c r="U121" s="57">
        <f>IF(OR($E122=0,U$78=0),0,U$79/H_T)</f>
        <v>0</v>
      </c>
      <c r="V121" s="109">
        <f>IF(OR($E122=0,V$78=0),0,V$79/H_T)</f>
        <v>0</v>
      </c>
      <c r="W121" s="49" t="str">
        <f>IF(OR($E122=0,W$78=0),"",MAX(ABS(V121),ABS(X121)))</f>
        <v/>
      </c>
      <c r="X121" s="57">
        <f>IF(OR($E122=0,X$78=0),0,X$79/H_T)</f>
        <v>0</v>
      </c>
      <c r="Y121" s="109">
        <f>IF(OR($E122=0,Y$78=0),0,Y$79/H_T)</f>
        <v>0</v>
      </c>
      <c r="Z121" s="49" t="str">
        <f>IF(OR($E122=0,Z$78=0),"",MAX(ABS(Y121),ABS(AA121)))</f>
        <v/>
      </c>
      <c r="AA121" s="57">
        <f>IF(OR($E122=0,AA$78=0),0,AA$79/H_T)</f>
        <v>0</v>
      </c>
      <c r="AB121" s="109">
        <f>IF(OR($E122=0,AB$78=0),0,AB$79/H_T)</f>
        <v>0</v>
      </c>
      <c r="AC121" s="49" t="str">
        <f>IF(OR($E122=0,AC$78=0),"",MAX(ABS(AB121),ABS(AD121)))</f>
        <v/>
      </c>
      <c r="AD121" s="57">
        <f>IF(OR($E122=0,AD$78=0),0,AD$79/H_T)</f>
        <v>0</v>
      </c>
      <c r="AE121" s="109">
        <f>IF(OR($E122=0,AE$78=0),0,AE$79/H_T)</f>
        <v>0</v>
      </c>
      <c r="AF121" s="49" t="str">
        <f>IF(OR($E122=0,AF$78=0),"",MAX(ABS(AE121),ABS(AG121)))</f>
        <v/>
      </c>
      <c r="AG121" s="57">
        <f>IF(OR($E122=0,AG$78=0),0,AG$79/H_T)</f>
        <v>0</v>
      </c>
      <c r="AH121" s="109">
        <f>IF(OR($E122=0,AH$78=0),0,AH$79/H_T)</f>
        <v>0</v>
      </c>
      <c r="AI121" s="49" t="str">
        <f>IF(OR($E122=0,AI$78=0),"",MAX(ABS(AH121),ABS(AJ121)))</f>
        <v/>
      </c>
      <c r="AJ121" s="57">
        <f>IF(OR($E122=0,AJ$78=0),0,AJ$79/H_T)</f>
        <v>0</v>
      </c>
      <c r="AK121" s="109">
        <f>IF(OR($E122=0,AK$78=0),0,AK$79/H_T)</f>
        <v>0</v>
      </c>
      <c r="AL121" s="49" t="str">
        <f>IF(OR($E122=0,AL$78=0),"",MAX(ABS(AK121),ABS(AM121)))</f>
        <v/>
      </c>
      <c r="AM121" s="57">
        <f>IF(OR($E122=0,AM$78=0),0,AM$79/H_T)</f>
        <v>0</v>
      </c>
      <c r="AN121" s="109">
        <f>IF(OR($E122=0,AN$78=0),0,AN$79/H_T)</f>
        <v>0</v>
      </c>
      <c r="AO121" s="49" t="str">
        <f>IF(OR($E122=0,AO$78=0),"",MAX(ABS(AN121),ABS(AP121)))</f>
        <v/>
      </c>
      <c r="AP121" s="57">
        <f>IF(OR($E122=0,AP$78=0),0,AP$79/H_T)</f>
        <v>0</v>
      </c>
      <c r="AQ121" s="109">
        <f>IF(OR($E122=0,AQ$78=0),0,AQ$79/H_T)</f>
        <v>0</v>
      </c>
      <c r="AR121" s="49" t="str">
        <f>IF(OR($E122=0,AR$78=0),"",MAX(ABS(AQ121),ABS(AS121)))</f>
        <v/>
      </c>
      <c r="AS121" s="57">
        <f>IF(OR($E122=0,AS$78=0),0,AS$79/H_T)</f>
        <v>0</v>
      </c>
      <c r="AT121" s="109">
        <f>IF(OR($E122=0,AT$78=0),0,AT$79/H_T)</f>
        <v>0</v>
      </c>
      <c r="AU121" s="49" t="str">
        <f>IF(OR($E122=0,AU$78=0),"",MAX(ABS(AT121),ABS(AV121)))</f>
        <v/>
      </c>
      <c r="AV121" s="57">
        <f>IF(OR($E122=0,AV$78=0),0,AV$79/H_T)</f>
        <v>0</v>
      </c>
      <c r="AW121" s="109">
        <f>IF(OR($E122=0,AW$78=0),0,AW$79/H_T)</f>
        <v>0</v>
      </c>
      <c r="AX121" s="49" t="str">
        <f>IF(OR($E122=0,AX$78=0),"",MAX(ABS(AW121),ABS(AY121)))</f>
        <v/>
      </c>
      <c r="AY121" s="57">
        <f>IF(OR($E122=0,AY$78=0),0,AY$79/H_T)</f>
        <v>0</v>
      </c>
      <c r="AZ121" s="109">
        <f>IF(OR($E122=0,AZ$78=0),0,AZ$79/H_T)</f>
        <v>0</v>
      </c>
      <c r="BA121" s="49" t="str">
        <f>IF(OR($E122=0,BA$78=0),"",MAX(ABS(AZ121),ABS(BB121)))</f>
        <v/>
      </c>
      <c r="BB121" s="57">
        <f>IF(OR($E122=0,BB$78=0),0,BB$79/H_T)</f>
        <v>0</v>
      </c>
      <c r="BC121" s="109">
        <f>IF(OR($E122=0,BC$78=0),0,BC$79/H_T)</f>
        <v>0</v>
      </c>
      <c r="BD121" s="49" t="str">
        <f>IF(OR($E122=0,BD$78=0),"",MAX(ABS(BC121),ABS(BE121)))</f>
        <v/>
      </c>
      <c r="BE121" s="57">
        <f>IF(OR($E122=0,BE$78=0),0,BE$79/H_T)</f>
        <v>0</v>
      </c>
      <c r="BF121" s="109">
        <f>IF(OR($E122=0,BF$78=0),0,BF$79/H_T)</f>
        <v>0</v>
      </c>
      <c r="BG121" s="49" t="str">
        <f>IF(OR($E122=0,BG$78=0),"",MAX(ABS(BF121),ABS(BH121)))</f>
        <v/>
      </c>
      <c r="BH121" s="57">
        <f>IF(OR($E122=0,BH$78=0),0,BH$79/H_T)</f>
        <v>0</v>
      </c>
      <c r="BI121" s="109">
        <f>IF(OR($E122=0,BI$78=0),0,BI$79/H_T)</f>
        <v>0</v>
      </c>
      <c r="BJ121" s="49" t="str">
        <f>IF(OR($E122=0,BJ$78=0),"",MAX(ABS(BI121),ABS(BK121)))</f>
        <v/>
      </c>
      <c r="BK121" s="57">
        <f>IF(OR($E122=0,BK$78=0),0,BK$79/H_T)</f>
        <v>0</v>
      </c>
      <c r="BL121" s="109">
        <f>IF(OR($E122=0,BL$78=0),0,BL$79/H_T)</f>
        <v>0</v>
      </c>
      <c r="BM121" s="49" t="str">
        <f>IF(OR($E122=0,BM$78=0),"",MAX(ABS(BL121),ABS(BN121)))</f>
        <v/>
      </c>
      <c r="BN121" s="57">
        <f>IF(OR($E122=0,BN$78=0),0,BN$79/H_T)</f>
        <v>0</v>
      </c>
      <c r="BO121" s="109">
        <f>IF(OR($E122=0,BO$78=0),0,BO$79/H_T)</f>
        <v>0</v>
      </c>
      <c r="BP121" s="49" t="str">
        <f>IF(OR($E122=0,BP$78=0),"",MAX(ABS(BO121),ABS(BQ121)))</f>
        <v/>
      </c>
      <c r="BQ121" s="57">
        <f>IF(OR($E122=0,BQ$78=0),0,BQ$79/H_T)</f>
        <v>0</v>
      </c>
      <c r="BR121" s="109">
        <f>IF(OR($E122=0,BR$78=0),0,BR$79/H_T)</f>
        <v>0</v>
      </c>
      <c r="BS121" s="49" t="str">
        <f>IF(OR($E122=0,BS$78=0),"",MAX(ABS(BR121),ABS(BT121)))</f>
        <v/>
      </c>
      <c r="BT121" s="57">
        <f>IF(OR($E122=0,BT$78=0),0,BT$79/H_T)</f>
        <v>0</v>
      </c>
      <c r="BU121" s="109">
        <f>IF(OR($E122=0,BU$78=0),0,BU$79/H_T)</f>
        <v>0</v>
      </c>
      <c r="BV121" s="49" t="str">
        <f>IF(OR($E122=0,BV$78=0),"",MAX(ABS(BU121),ABS(BW121)))</f>
        <v/>
      </c>
      <c r="BW121" s="57">
        <f>IF(OR($E122=0,BW$78=0),0,BW$79/H_T)</f>
        <v>0</v>
      </c>
      <c r="BX121" s="109">
        <f>IF(OR($E122=0,BX$78=0),0,BX$79/H_T)</f>
        <v>0</v>
      </c>
      <c r="BY121" s="49" t="str">
        <f>IF(OR($E122=0,BY$78=0),"",MAX(ABS(BX121),ABS(BZ121)))</f>
        <v/>
      </c>
      <c r="BZ121" s="57">
        <f>IF(OR($E122=0,BZ$78=0),0,BZ$79/H_T)</f>
        <v>0</v>
      </c>
      <c r="CA121" s="109">
        <f>IF(OR($E122=0,CA$78=0),0,CA$79/H_T)</f>
        <v>0</v>
      </c>
      <c r="CB121" s="49" t="str">
        <f>IF(OR($E122=0,CB$78=0),"",MAX(ABS(CA121),ABS(CC121)))</f>
        <v/>
      </c>
      <c r="CC121" s="57">
        <f>IF(OR($E122=0,CC$78=0),0,CC$79/H_T)</f>
        <v>0</v>
      </c>
    </row>
    <row r="122" spans="1:81">
      <c r="B122" s="17" t="s">
        <v>112</v>
      </c>
      <c r="C122" s="91" t="str">
        <f>IF(A118="","",MAX(ABS(H122),ABS(K122),ABS(N122),ABS(Q122),ABS(T122),ABS(W122),ABS(Z122),ABS(AC122),ABS(AF122),ABS(AI122),ABS(AL122),ABS(AO122),ABS(AR122),ABS(AU122),ABS(AX122),ABS(BA122),ABS(BD122),ABS(BG122),ABS(BJ122),ABS(BM122),ABS(BP122),ABS(BS122),ABS(BV122),ABS(BY122),ABS(CB122)))</f>
        <v/>
      </c>
      <c r="D122" s="17" t="s">
        <v>106</v>
      </c>
      <c r="E122" s="48">
        <f>H16</f>
        <v>0</v>
      </c>
      <c r="F122" s="85" t="s">
        <v>112</v>
      </c>
      <c r="G122" s="29"/>
      <c r="H122" s="86">
        <f>IF(OR($E122=0,H$78=0),0,IF(H$78&gt;0,SQRT(H120^2+H121^2),-SQRT(H120^2+H121^2)))</f>
        <v>0</v>
      </c>
      <c r="I122" s="30"/>
      <c r="J122" s="29"/>
      <c r="K122" s="86">
        <f>IF(OR($E122=0,K$78=0),0,IF(K$78&gt;0,SQRT(K120^2+K121^2),-SQRT(K120^2+K121^2)))</f>
        <v>0</v>
      </c>
      <c r="L122" s="30"/>
      <c r="M122" s="29"/>
      <c r="N122" s="86">
        <f>IF(OR($E122=0,N$78=0),0,IF(N$78&gt;0,SQRT(N120^2+N121^2),-SQRT(N120^2+N121^2)))</f>
        <v>0</v>
      </c>
      <c r="O122" s="30"/>
      <c r="P122" s="29"/>
      <c r="Q122" s="86">
        <f>IF(OR($E122=0,Q$78=0),0,IF(Q$78&gt;0,SQRT(Q120^2+Q121^2),-SQRT(Q120^2+Q121^2)))</f>
        <v>0</v>
      </c>
      <c r="R122" s="30"/>
      <c r="S122" s="29"/>
      <c r="T122" s="86">
        <f>IF(OR($E122=0,T$78=0),0,IF(T$78&gt;0,SQRT(T120^2+T121^2),-SQRT(T120^2+T121^2)))</f>
        <v>0</v>
      </c>
      <c r="U122" s="30"/>
      <c r="V122" s="29"/>
      <c r="W122" s="86">
        <f>IF(OR($E122=0,W$78=0),0,IF(W$78&gt;0,SQRT(W120^2+W121^2),-SQRT(W120^2+W121^2)))</f>
        <v>0</v>
      </c>
      <c r="X122" s="30"/>
      <c r="Y122" s="29"/>
      <c r="Z122" s="86">
        <f>IF(OR($E122=0,Z$78=0),0,IF(Z$78&gt;0,SQRT(Z120^2+Z121^2),-SQRT(Z120^2+Z121^2)))</f>
        <v>0</v>
      </c>
      <c r="AA122" s="30"/>
      <c r="AB122" s="29"/>
      <c r="AC122" s="86">
        <f>IF(OR($E122=0,AC$78=0),0,IF(AC$78&gt;0,SQRT(AC120^2+AC121^2),-SQRT(AC120^2+AC121^2)))</f>
        <v>0</v>
      </c>
      <c r="AD122" s="30"/>
      <c r="AE122" s="29"/>
      <c r="AF122" s="86">
        <f>IF(OR($E122=0,AF$78=0),0,IF(AF$78&gt;0,SQRT(AF120^2+AF121^2),-SQRT(AF120^2+AF121^2)))</f>
        <v>0</v>
      </c>
      <c r="AG122" s="30"/>
      <c r="AH122" s="29"/>
      <c r="AI122" s="86">
        <f>IF(OR($E122=0,AI$78=0),0,IF(AI$78&gt;0,SQRT(AI120^2+AI121^2),-SQRT(AI120^2+AI121^2)))</f>
        <v>0</v>
      </c>
      <c r="AJ122" s="30"/>
      <c r="AK122" s="29"/>
      <c r="AL122" s="86">
        <f>IF(OR($E122=0,AL$78=0),0,IF(AL$78&gt;0,SQRT(AL120^2+AL121^2),-SQRT(AL120^2+AL121^2)))</f>
        <v>0</v>
      </c>
      <c r="AM122" s="30"/>
      <c r="AN122" s="29"/>
      <c r="AO122" s="86">
        <f>IF(OR($E122=0,AO$78=0),0,IF(AO$78&gt;0,SQRT(AO120^2+AO121^2),-SQRT(AO120^2+AO121^2)))</f>
        <v>0</v>
      </c>
      <c r="AP122" s="30"/>
      <c r="AQ122" s="29"/>
      <c r="AR122" s="86">
        <f>IF(OR($E122=0,AR$78=0),0,IF(AR$78&gt;0,SQRT(AR120^2+AR121^2),-SQRT(AR120^2+AR121^2)))</f>
        <v>0</v>
      </c>
      <c r="AS122" s="30"/>
      <c r="AT122" s="29"/>
      <c r="AU122" s="86">
        <f>IF(OR($E122=0,AU$78=0),0,IF(AU$78&gt;0,SQRT(AU120^2+AU121^2),-SQRT(AU120^2+AU121^2)))</f>
        <v>0</v>
      </c>
      <c r="AV122" s="30"/>
      <c r="AW122" s="29"/>
      <c r="AX122" s="86">
        <f>IF(OR($E122=0,AX$78=0),0,IF(AX$78&gt;0,SQRT(AX120^2+AX121^2),-SQRT(AX120^2+AX121^2)))</f>
        <v>0</v>
      </c>
      <c r="AY122" s="30"/>
      <c r="AZ122" s="29"/>
      <c r="BA122" s="86">
        <f>IF(OR($E122=0,BA$78=0),0,IF(BA$78&gt;0,SQRT(BA120^2+BA121^2),-SQRT(BA120^2+BA121^2)))</f>
        <v>0</v>
      </c>
      <c r="BB122" s="30"/>
      <c r="BC122" s="29"/>
      <c r="BD122" s="86">
        <f>IF(OR($E122=0,BD$78=0),0,IF(BD$78&gt;0,SQRT(BD120^2+BD121^2),-SQRT(BD120^2+BD121^2)))</f>
        <v>0</v>
      </c>
      <c r="BE122" s="30"/>
      <c r="BF122" s="29"/>
      <c r="BG122" s="86">
        <f>IF(OR($E122=0,BG$78=0),0,IF(BG$78&gt;0,SQRT(BG120^2+BG121^2),-SQRT(BG120^2+BG121^2)))</f>
        <v>0</v>
      </c>
      <c r="BH122" s="30"/>
      <c r="BI122" s="29"/>
      <c r="BJ122" s="86">
        <f>IF(OR($E122=0,BJ$78=0),0,IF(BJ$78&gt;0,SQRT(BJ120^2+BJ121^2),-SQRT(BJ120^2+BJ121^2)))</f>
        <v>0</v>
      </c>
      <c r="BK122" s="30"/>
      <c r="BL122" s="29"/>
      <c r="BM122" s="86">
        <f>IF(OR($E122=0,BM$78=0),0,IF(BM$78&gt;0,SQRT(BM120^2+BM121^2),-SQRT(BM120^2+BM121^2)))</f>
        <v>0</v>
      </c>
      <c r="BN122" s="30"/>
      <c r="BO122" s="29"/>
      <c r="BP122" s="86">
        <f>IF(OR($E122=0,BP$78=0),0,IF(BP$78&gt;0,SQRT(BP120^2+BP121^2),-SQRT(BP120^2+BP121^2)))</f>
        <v>0</v>
      </c>
      <c r="BQ122" s="30"/>
      <c r="BR122" s="29"/>
      <c r="BS122" s="86">
        <f>IF(OR($E122=0,BS$78=0),0,IF(BS$78&gt;0,SQRT(BS120^2+BS121^2),-SQRT(BS120^2+BS121^2)))</f>
        <v>0</v>
      </c>
      <c r="BT122" s="30"/>
      <c r="BU122" s="29"/>
      <c r="BV122" s="86">
        <f>IF(OR($E122=0,BV$78=0),0,IF(BV$78&gt;0,SQRT(BV120^2+BV121^2),-SQRT(BV120^2+BV121^2)))</f>
        <v>0</v>
      </c>
      <c r="BW122" s="30"/>
      <c r="BX122" s="29"/>
      <c r="BY122" s="86">
        <f>IF(OR($E122=0,BY$78=0),0,IF(BY$78&gt;0,SQRT(BY120^2+BY121^2),-SQRT(BY120^2+BY121^2)))</f>
        <v>0</v>
      </c>
      <c r="BZ122" s="30"/>
      <c r="CA122" s="29"/>
      <c r="CB122" s="86">
        <f>IF(OR($E122=0,CB$78=0),0,IF(CB$78&gt;0,SQRT(CB120^2+CB121^2),-SQRT(CB120^2+CB121^2)))</f>
        <v>0</v>
      </c>
      <c r="CC122" s="30"/>
    </row>
    <row r="123" spans="1:81">
      <c r="B123" s="17" t="s">
        <v>106</v>
      </c>
      <c r="C123" s="17" t="str">
        <f>IF(A118="","",E122)</f>
        <v/>
      </c>
      <c r="E123" s="17"/>
      <c r="F123" s="17"/>
      <c r="G123" s="17"/>
      <c r="H123" s="17"/>
      <c r="I123" s="17"/>
      <c r="J123" s="17"/>
      <c r="K123" s="17"/>
      <c r="L123" s="17"/>
      <c r="M123" s="17"/>
      <c r="P123" s="17"/>
      <c r="AP123" s="17"/>
      <c r="AQ123" s="17"/>
      <c r="AR123" s="17"/>
      <c r="AS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</row>
    <row r="124" spans="1:81">
      <c r="E124" s="17"/>
      <c r="F124" s="17" t="s">
        <v>114</v>
      </c>
      <c r="G124" s="17"/>
      <c r="H124" s="17" t="str">
        <f>IF($E129=0,"",IF($E126=H_T,"unterstützt","frei"))</f>
        <v/>
      </c>
      <c r="I124" s="17"/>
      <c r="J124" s="17"/>
      <c r="K124" s="17" t="str">
        <f>IF($E129=0,"",IF($E126=H_T,"unterstützt","frei"))</f>
        <v/>
      </c>
      <c r="L124" s="17"/>
      <c r="M124" s="17"/>
      <c r="N124" s="17" t="str">
        <f>IF($E129=0,"",IF($E126=H_T,"unterstützt","frei"))</f>
        <v/>
      </c>
      <c r="P124" s="17"/>
      <c r="Q124" s="17" t="str">
        <f>IF($E129=0,"",IF($E126=H_T,"unterstützt","frei"))</f>
        <v/>
      </c>
      <c r="T124" s="17" t="str">
        <f>IF($E129=0,"",IF($E126=H_T,"unterstützt","frei"))</f>
        <v/>
      </c>
      <c r="W124" s="17" t="str">
        <f>IF($E129=0,"",IF($E126=H_T,"unterstützt","frei"))</f>
        <v/>
      </c>
      <c r="Z124" s="17" t="str">
        <f>IF($E129=0,"",IF($E126=H_T,"unterstützt","frei"))</f>
        <v/>
      </c>
      <c r="AC124" s="17" t="str">
        <f>IF($E129=0,"",IF($E126=H_T,"unterstützt","frei"))</f>
        <v/>
      </c>
      <c r="AF124" s="17" t="str">
        <f>IF($E129=0,"",IF($E126=H_T,"unterstützt","frei"))</f>
        <v/>
      </c>
      <c r="AI124" s="17" t="str">
        <f>IF($E129=0,"",IF($E126=H_T,"unterstützt","frei"))</f>
        <v/>
      </c>
      <c r="AL124" s="17" t="str">
        <f>IF($E129=0,"",IF($E126=H_T,"unterstützt","frei"))</f>
        <v/>
      </c>
      <c r="AO124" s="17" t="str">
        <f>IF($E129=0,"",IF($E126=H_T,"unterstützt","frei"))</f>
        <v/>
      </c>
      <c r="AP124" s="17"/>
      <c r="AQ124" s="17"/>
      <c r="AR124" s="17" t="str">
        <f>IF($E129=0,"",IF($E126=H_T,"unterstützt","frei"))</f>
        <v/>
      </c>
      <c r="AS124" s="17"/>
      <c r="AU124" s="17" t="str">
        <f>IF($E129=0,"",IF($E126=H_T,"unterstützt","frei"))</f>
        <v/>
      </c>
      <c r="AW124" s="17"/>
      <c r="AX124" s="17" t="str">
        <f>IF($E129=0,"",IF($E126=H_T,"unterstützt","frei"))</f>
        <v/>
      </c>
      <c r="AY124" s="17"/>
      <c r="AZ124" s="17"/>
      <c r="BA124" s="17" t="str">
        <f>IF($E129=0,"",IF($E126=H_T,"unterstützt","frei"))</f>
        <v/>
      </c>
      <c r="BB124" s="17"/>
      <c r="BC124" s="17"/>
      <c r="BD124" s="17" t="str">
        <f>IF($E129=0,"",IF($E126=H_T,"unterstützt","frei"))</f>
        <v/>
      </c>
      <c r="BE124" s="17"/>
      <c r="BF124" s="17"/>
      <c r="BG124" s="17" t="str">
        <f>IF($E129=0,"",IF($E126=H_T,"unterstützt","frei"))</f>
        <v/>
      </c>
      <c r="BH124" s="17"/>
      <c r="BI124" s="17"/>
      <c r="BJ124" s="17" t="str">
        <f>IF($E129=0,"",IF($E126=H_T,"unterstützt","frei"))</f>
        <v/>
      </c>
      <c r="BK124" s="17"/>
      <c r="BL124" s="17"/>
      <c r="BM124" s="17" t="str">
        <f>IF($E129=0,"",IF($E126=H_T,"unterstützt","frei"))</f>
        <v/>
      </c>
      <c r="BN124" s="17"/>
      <c r="BO124" s="17"/>
      <c r="BP124" s="17" t="str">
        <f>IF($E129=0,"",IF($E126=H_T,"unterstützt","frei"))</f>
        <v/>
      </c>
      <c r="BQ124" s="17"/>
      <c r="BR124" s="17"/>
      <c r="BS124" s="17" t="str">
        <f>IF($E129=0,"",IF($E126=H_T,"unterstützt","frei"))</f>
        <v/>
      </c>
      <c r="BT124" s="17"/>
      <c r="BU124" s="17"/>
      <c r="BV124" s="17" t="str">
        <f>IF($E129=0,"",IF($E126=H_T,"unterstützt","frei"))</f>
        <v/>
      </c>
      <c r="BW124" s="17"/>
      <c r="BX124" s="17"/>
      <c r="BY124" s="17" t="str">
        <f>IF($E129=0,"",IF($E126=H_T,"unterstützt","frei"))</f>
        <v/>
      </c>
      <c r="BZ124" s="17"/>
      <c r="CA124" s="17"/>
      <c r="CB124" s="17" t="str">
        <f>IF($E129=0,"",IF($E126=H_T,"unterstützt","frei"))</f>
        <v/>
      </c>
      <c r="CC124" s="17"/>
    </row>
    <row r="125" spans="1:81">
      <c r="A125" s="89" t="str">
        <f>IF(OR(ABS(H129)=Bemessung!$C$24,ABS(K129)=Bemessung!$C$24,ABS(N129)=Bemessung!$C$24,ABS(Q129)=Bemessung!$C$24,ABS(T129)=Bemessung!$C$24,ABS(W129)=Bemessung!$C$24,ABS(Z129)=Bemessung!$C$24,ABS(AC129)=Bemessung!$C$24,ABS(AF129)=Bemessung!$C$24,ABS(AI129)=Bemessung!$C$24,ABS(AL129)=Bemessung!$C$24,ABS(AO129)=Bemessung!$C$24,ABS(AR129)=Bemessung!$C$24,ABS(AU129)=Bemessung!$C$24,ABS(AX129)=Bemessung!$C$24,ABS(BA129)=Bemessung!$C$24,ABS(BD129)=Bemessung!$C$24,ABS(BG129)=Bemessung!$C$24,ABS(BJ129)=Bemessung!$C$24,ABS(BM129)=Bemessung!$C$24,ABS(BP129)=Bemessung!$C$24,ABS(BS129)=Bemessung!$C$24,ABS(BV129)=Bemessung!$C$24,ABS(BY129)=Bemessung!$C$24,ABS(CB129)=Bemessung!$C$24),D125,"")</f>
        <v/>
      </c>
      <c r="D125" s="17">
        <v>7</v>
      </c>
      <c r="F125" s="17" t="s">
        <v>115</v>
      </c>
      <c r="G125" s="17"/>
      <c r="H125" s="48" t="str">
        <f>IF($E129=0,"",IF($E127=0,"unterstützt","frei"))</f>
        <v/>
      </c>
      <c r="I125" s="17"/>
      <c r="J125" s="17"/>
      <c r="K125" s="48" t="str">
        <f>IF($E129=0,"",IF($E127=0,"unterstützt","frei"))</f>
        <v/>
      </c>
      <c r="L125" s="17"/>
      <c r="M125" s="17"/>
      <c r="N125" s="48" t="str">
        <f>IF($E129=0,"",IF($E127=0,"unterstützt","frei"))</f>
        <v/>
      </c>
      <c r="P125" s="17"/>
      <c r="Q125" s="48" t="str">
        <f>IF($E129=0,"",IF($E127=0,"unterstützt","frei"))</f>
        <v/>
      </c>
      <c r="T125" s="48" t="str">
        <f>IF($E129=0,"",IF($E127=0,"unterstützt","frei"))</f>
        <v/>
      </c>
      <c r="W125" s="48" t="str">
        <f>IF($E129=0,"",IF($E127=0,"unterstützt","frei"))</f>
        <v/>
      </c>
      <c r="Z125" s="48" t="str">
        <f>IF($E129=0,"",IF($E127=0,"unterstützt","frei"))</f>
        <v/>
      </c>
      <c r="AC125" s="48" t="str">
        <f>IF($E129=0,"",IF($E127=0,"unterstützt","frei"))</f>
        <v/>
      </c>
      <c r="AF125" s="48" t="str">
        <f>IF($E129=0,"",IF($E127=0,"unterstützt","frei"))</f>
        <v/>
      </c>
      <c r="AI125" s="48" t="str">
        <f>IF($E129=0,"",IF($E127=0,"unterstützt","frei"))</f>
        <v/>
      </c>
      <c r="AL125" s="48" t="str">
        <f>IF($E129=0,"",IF($E127=0,"unterstützt","frei"))</f>
        <v/>
      </c>
      <c r="AO125" s="48" t="str">
        <f>IF($E129=0,"",IF($E127=0,"unterstützt","frei"))</f>
        <v/>
      </c>
      <c r="AP125" s="17"/>
      <c r="AQ125" s="17"/>
      <c r="AR125" s="48" t="str">
        <f>IF($E129=0,"",IF($E127=0,"unterstützt","frei"))</f>
        <v/>
      </c>
      <c r="AS125" s="17"/>
      <c r="AU125" s="48" t="str">
        <f>IF($E129=0,"",IF($E127=0,"unterstützt","frei"))</f>
        <v/>
      </c>
      <c r="AW125" s="17"/>
      <c r="AX125" s="48" t="str">
        <f>IF($E129=0,"",IF($E127=0,"unterstützt","frei"))</f>
        <v/>
      </c>
      <c r="AY125" s="17"/>
      <c r="AZ125" s="17"/>
      <c r="BA125" s="48" t="str">
        <f>IF($E129=0,"",IF($E127=0,"unterstützt","frei"))</f>
        <v/>
      </c>
      <c r="BB125" s="17"/>
      <c r="BC125" s="17"/>
      <c r="BD125" s="48" t="str">
        <f>IF($E129=0,"",IF($E127=0,"unterstützt","frei"))</f>
        <v/>
      </c>
      <c r="BE125" s="17"/>
      <c r="BF125" s="17"/>
      <c r="BG125" s="48" t="str">
        <f>IF($E129=0,"",IF($E127=0,"unterstützt","frei"))</f>
        <v/>
      </c>
      <c r="BH125" s="17"/>
      <c r="BI125" s="17"/>
      <c r="BJ125" s="48" t="str">
        <f>IF($E129=0,"",IF($E127=0,"unterstützt","frei"))</f>
        <v/>
      </c>
      <c r="BK125" s="17"/>
      <c r="BL125" s="17"/>
      <c r="BM125" s="48" t="str">
        <f>IF($E129=0,"",IF($E127=0,"unterstützt","frei"))</f>
        <v/>
      </c>
      <c r="BN125" s="17"/>
      <c r="BO125" s="17"/>
      <c r="BP125" s="48" t="str">
        <f>IF($E129=0,"",IF($E127=0,"unterstützt","frei"))</f>
        <v/>
      </c>
      <c r="BQ125" s="17"/>
      <c r="BR125" s="17"/>
      <c r="BS125" s="48" t="str">
        <f>IF($E129=0,"",IF($E127=0,"unterstützt","frei"))</f>
        <v/>
      </c>
      <c r="BT125" s="17"/>
      <c r="BU125" s="17"/>
      <c r="BV125" s="48" t="str">
        <f>IF($E129=0,"",IF($E127=0,"unterstützt","frei"))</f>
        <v/>
      </c>
      <c r="BW125" s="17"/>
      <c r="BX125" s="17"/>
      <c r="BY125" s="48" t="str">
        <f>IF($E129=0,"",IF($E127=0,"unterstützt","frei"))</f>
        <v/>
      </c>
      <c r="BZ125" s="17"/>
      <c r="CA125" s="17"/>
      <c r="CB125" s="48" t="str">
        <f>IF($E129=0,"",IF($E127=0,"unterstützt","frei"))</f>
        <v/>
      </c>
      <c r="CC125" s="17"/>
    </row>
    <row r="126" spans="1:81">
      <c r="B126" s="17"/>
      <c r="D126" s="17" t="s">
        <v>109</v>
      </c>
      <c r="E126" s="48">
        <f>E120</f>
        <v>0</v>
      </c>
      <c r="F126" s="53" t="s">
        <v>116</v>
      </c>
      <c r="G126" s="52"/>
      <c r="H126" s="84" t="str">
        <f>IF(OR($E129=0,H$78=0),"",IF(H$78=0,"",H$78/H_T))</f>
        <v/>
      </c>
      <c r="I126" s="14"/>
      <c r="J126" s="52"/>
      <c r="K126" s="84" t="str">
        <f>IF(OR($E129=0,K$78=0),"",IF(K$78=0,"",K$78/H_T))</f>
        <v/>
      </c>
      <c r="L126" s="14"/>
      <c r="M126" s="52"/>
      <c r="N126" s="84" t="str">
        <f>IF(OR($E129=0,N$78=0),"",IF(N$78=0,"",N$78/H_T))</f>
        <v/>
      </c>
      <c r="O126" s="14"/>
      <c r="P126" s="52"/>
      <c r="Q126" s="84" t="str">
        <f>IF(OR($E129=0,Q$78=0),"",IF(Q$78=0,"",Q$78/H_T))</f>
        <v/>
      </c>
      <c r="R126" s="14"/>
      <c r="S126" s="52"/>
      <c r="T126" s="84" t="str">
        <f>IF(OR($E129=0,T$78=0),"",IF(T$78=0,"",T$78/H_T))</f>
        <v/>
      </c>
      <c r="U126" s="14"/>
      <c r="V126" s="52"/>
      <c r="W126" s="84" t="str">
        <f>IF(OR($E129=0,W$78=0),"",IF(W$78=0,"",W$78/H_T))</f>
        <v/>
      </c>
      <c r="X126" s="14"/>
      <c r="Y126" s="52"/>
      <c r="Z126" s="84" t="str">
        <f>IF(OR($E129=0,Z$78=0),"",IF(Z$78=0,"",Z$78/H_T))</f>
        <v/>
      </c>
      <c r="AA126" s="14"/>
      <c r="AB126" s="52"/>
      <c r="AC126" s="84" t="str">
        <f>IF(OR($E129=0,AC$78=0),"",IF(AC$78=0,"",AC$78/H_T))</f>
        <v/>
      </c>
      <c r="AD126" s="14"/>
      <c r="AE126" s="52"/>
      <c r="AF126" s="84" t="str">
        <f>IF(OR($E129=0,AF$78=0),"",IF(AF$78=0,"",AF$78/H_T))</f>
        <v/>
      </c>
      <c r="AG126" s="14"/>
      <c r="AH126" s="52"/>
      <c r="AI126" s="84" t="str">
        <f>IF(OR($E129=0,AI$78=0),"",IF(AI$78=0,"",AI$78/H_T))</f>
        <v/>
      </c>
      <c r="AJ126" s="14"/>
      <c r="AK126" s="52"/>
      <c r="AL126" s="84" t="str">
        <f>IF(OR($E129=0,AL$78=0),"",IF(AL$78=0,"",AL$78/H_T))</f>
        <v/>
      </c>
      <c r="AM126" s="14"/>
      <c r="AN126" s="52"/>
      <c r="AO126" s="84" t="str">
        <f>IF(OR($E129=0,AO$78=0),"",IF(AO$78=0,"",AO$78/H_T))</f>
        <v/>
      </c>
      <c r="AP126" s="14"/>
      <c r="AQ126" s="52"/>
      <c r="AR126" s="84" t="str">
        <f>IF(OR($E129=0,AR$78=0),"",IF(AR$78=0,"",AR$78/H_T))</f>
        <v/>
      </c>
      <c r="AS126" s="14"/>
      <c r="AT126" s="52"/>
      <c r="AU126" s="84" t="str">
        <f>IF(OR($E129=0,AU$78=0),"",IF(AU$78=0,"",AU$78/H_T))</f>
        <v/>
      </c>
      <c r="AV126" s="14"/>
      <c r="AW126" s="52"/>
      <c r="AX126" s="84" t="str">
        <f>IF(OR($E129=0,AX$78=0),"",IF(AX$78=0,"",AX$78/H_T))</f>
        <v/>
      </c>
      <c r="AY126" s="14"/>
      <c r="AZ126" s="52"/>
      <c r="BA126" s="84" t="str">
        <f>IF(OR($E129=0,BA$78=0),"",IF(BA$78=0,"",BA$78/H_T))</f>
        <v/>
      </c>
      <c r="BB126" s="14"/>
      <c r="BC126" s="52"/>
      <c r="BD126" s="84" t="str">
        <f>IF(OR($E129=0,BD$78=0),"",IF(BD$78=0,"",BD$78/H_T))</f>
        <v/>
      </c>
      <c r="BE126" s="14"/>
      <c r="BF126" s="52"/>
      <c r="BG126" s="84" t="str">
        <f>IF(OR($E129=0,BG$78=0),"",IF(BG$78=0,"",BG$78/H_T))</f>
        <v/>
      </c>
      <c r="BH126" s="14"/>
      <c r="BI126" s="52"/>
      <c r="BJ126" s="84" t="str">
        <f>IF(OR($E129=0,BJ$78=0),"",IF(BJ$78=0,"",BJ$78/H_T))</f>
        <v/>
      </c>
      <c r="BK126" s="14"/>
      <c r="BL126" s="52"/>
      <c r="BM126" s="84" t="str">
        <f>IF(OR($E129=0,BM$78=0),"",IF(BM$78=0,"",BM$78/H_T))</f>
        <v/>
      </c>
      <c r="BN126" s="14"/>
      <c r="BO126" s="52"/>
      <c r="BP126" s="84" t="str">
        <f>IF(OR($E129=0,BP$78=0),"",IF(BP$78=0,"",BP$78/H_T))</f>
        <v/>
      </c>
      <c r="BQ126" s="14"/>
      <c r="BR126" s="52"/>
      <c r="BS126" s="84" t="str">
        <f>IF(OR($E129=0,BS$78=0),"",IF(BS$78=0,"",BS$78/H_T))</f>
        <v/>
      </c>
      <c r="BT126" s="14"/>
      <c r="BU126" s="52"/>
      <c r="BV126" s="84" t="str">
        <f>IF(OR($E129=0,BV$78=0),"",IF(BV$78=0,"",BV$78/H_T))</f>
        <v/>
      </c>
      <c r="BW126" s="14"/>
      <c r="BX126" s="52"/>
      <c r="BY126" s="84" t="str">
        <f>IF(OR($E129=0,BY$78=0),"",IF(BY$78=0,"",BY$78/H_T))</f>
        <v/>
      </c>
      <c r="BZ126" s="14"/>
      <c r="CA126" s="52"/>
      <c r="CB126" s="84" t="str">
        <f>IF(OR($E129=0,CB$78=0),"",IF(CB$78=0,"",CB$78/H_T))</f>
        <v/>
      </c>
      <c r="CC126" s="14"/>
    </row>
    <row r="127" spans="1:81">
      <c r="B127" s="17" t="s">
        <v>111</v>
      </c>
      <c r="C127" s="91" t="str">
        <f>IF(A125="","",MAX(MAX(H127,K127,N127,Q127,T127,W127,Z127,AC127,AF127,AI127,AL127,AO127,AR127,AU127,AX127,BA127,BD127,BG127,BJ127,BM127,BP127,BS127,BV127,BY127,CB127),ABS(MIN(H127,K127,N127,Q127,T127,W127,Z127,AC127,AF127,AI127,AL127,AO127,AR127,AU127,AX127,BA127,BD127,BG127,BJ127,BM127,BP127,BS127,BV127,BY127,CB127))))</f>
        <v/>
      </c>
      <c r="D127" s="17" t="s">
        <v>110</v>
      </c>
      <c r="E127" s="48">
        <f>E126-E129</f>
        <v>0</v>
      </c>
      <c r="F127" s="55" t="s">
        <v>111</v>
      </c>
      <c r="G127" s="33"/>
      <c r="H127" s="48" t="str">
        <f>IF(frei="nein",0,IF(OR($E129=0,H$78=0),"",IF(H$78=0,"",IF(AND(H124="frei",H125="frei"),6*H126*H$76/H$80/$E129,4*H126*H$76/H$80/$E129))))</f>
        <v/>
      </c>
      <c r="I127" s="48"/>
      <c r="J127" s="33"/>
      <c r="K127" s="48" t="str">
        <f>IF(frei="nein",0,IF(OR($E129=0,K$78=0),"",IF(K$78=0,"",IF(AND(K124="frei",K125="frei"),6*K126*K$76/K$80/$E129,4*K126*K$76/K$80/$E129))))</f>
        <v/>
      </c>
      <c r="L127" s="48"/>
      <c r="M127" s="33"/>
      <c r="N127" s="48" t="str">
        <f>IF(frei="nein",0,IF(OR($E129=0,N$78=0),"",IF(N$78=0,"",IF(AND(N124="frei",N125="frei"),6*N126*N$76/N$80/$E129,4*N126*N$76/N$80/$E129))))</f>
        <v/>
      </c>
      <c r="O127" s="48"/>
      <c r="P127" s="33"/>
      <c r="Q127" s="48" t="str">
        <f>IF(frei="nein",0,IF(OR($E129=0,Q$78=0),"",IF(Q$78=0,"",IF(AND(Q124="frei",Q125="frei"),6*Q126*Q$76/Q$80/$E129,4*Q126*Q$76/Q$80/$E129))))</f>
        <v/>
      </c>
      <c r="R127" s="48"/>
      <c r="S127" s="33"/>
      <c r="T127" s="48" t="str">
        <f>IF(frei="nein",0,IF(OR($E129=0,T$78=0),"",IF(T$78=0,"",IF(AND(T124="frei",T125="frei"),6*T126*T$76/T$80/$E129,4*T126*T$76/T$80/$E129))))</f>
        <v/>
      </c>
      <c r="U127" s="48"/>
      <c r="V127" s="33"/>
      <c r="W127" s="48" t="str">
        <f>IF(frei="nein",0,IF(OR($E129=0,W$78=0),"",IF(W$78=0,"",IF(AND(W124="frei",W125="frei"),6*W126*W$76/W$80/$E129,4*W126*W$76/W$80/$E129))))</f>
        <v/>
      </c>
      <c r="X127" s="48"/>
      <c r="Y127" s="33"/>
      <c r="Z127" s="48" t="str">
        <f>IF(frei="nein",0,IF(OR($E129=0,Z$78=0),"",IF(Z$78=0,"",IF(AND(Z124="frei",Z125="frei"),6*Z126*Z$76/Z$80/$E129,4*Z126*Z$76/Z$80/$E129))))</f>
        <v/>
      </c>
      <c r="AA127" s="48"/>
      <c r="AB127" s="33"/>
      <c r="AC127" s="48" t="str">
        <f>IF(frei="nein",0,IF(OR($E129=0,AC$78=0),"",IF(AC$78=0,"",IF(AND(AC124="frei",AC125="frei"),6*AC126*AC$76/AC$80/$E129,4*AC126*AC$76/AC$80/$E129))))</f>
        <v/>
      </c>
      <c r="AD127" s="48"/>
      <c r="AE127" s="33"/>
      <c r="AF127" s="48" t="str">
        <f>IF(frei="nein",0,IF(OR($E129=0,AF$78=0),"",IF(AF$78=0,"",IF(AND(AF124="frei",AF125="frei"),6*AF126*AF$76/AF$80/$E129,4*AF126*AF$76/AF$80/$E129))))</f>
        <v/>
      </c>
      <c r="AG127" s="48"/>
      <c r="AH127" s="33"/>
      <c r="AI127" s="48" t="str">
        <f>IF(frei="nein",0,IF(OR($E129=0,AI$78=0),"",IF(AI$78=0,"",IF(AND(AI124="frei",AI125="frei"),6*AI126*AI$76/AI$80/$E129,4*AI126*AI$76/AI$80/$E129))))</f>
        <v/>
      </c>
      <c r="AJ127" s="48"/>
      <c r="AK127" s="33"/>
      <c r="AL127" s="48" t="str">
        <f>IF(frei="nein",0,IF(OR($E129=0,AL$78=0),"",IF(AL$78=0,"",IF(AND(AL124="frei",AL125="frei"),6*AL126*AL$76/AL$80/$E129,4*AL126*AL$76/AL$80/$E129))))</f>
        <v/>
      </c>
      <c r="AM127" s="48"/>
      <c r="AN127" s="33"/>
      <c r="AO127" s="48" t="str">
        <f>IF(frei="nein",0,IF(OR($E129=0,AO$78=0),"",IF(AO$78=0,"",IF(AND(AO124="frei",AO125="frei"),6*AO126*AO$76/AO$80/$E129,4*AO126*AO$76/AO$80/$E129))))</f>
        <v/>
      </c>
      <c r="AP127" s="48"/>
      <c r="AQ127" s="33"/>
      <c r="AR127" s="48" t="str">
        <f>IF(frei="nein",0,IF(OR($E129=0,AR$78=0),"",IF(AR$78=0,"",IF(AND(AR124="frei",AR125="frei"),6*AR126*AR$76/AR$80/$E129,4*AR126*AR$76/AR$80/$E129))))</f>
        <v/>
      </c>
      <c r="AS127" s="48"/>
      <c r="AT127" s="33"/>
      <c r="AU127" s="48" t="str">
        <f>IF(frei="nein",0,IF(OR($E129=0,AU$78=0),"",IF(AU$78=0,"",IF(AND(AU124="frei",AU125="frei"),6*AU126*AU$76/AU$80/$E129,4*AU126*AU$76/AU$80/$E129))))</f>
        <v/>
      </c>
      <c r="AV127" s="48"/>
      <c r="AW127" s="33"/>
      <c r="AX127" s="48" t="str">
        <f>IF(frei="nein",0,IF(OR($E129=0,AX$78=0),"",IF(AX$78=0,"",IF(AND(AX124="frei",AX125="frei"),6*AX126*AX$76/AX$80/$E129,4*AX126*AX$76/AX$80/$E129))))</f>
        <v/>
      </c>
      <c r="AY127" s="48"/>
      <c r="AZ127" s="33"/>
      <c r="BA127" s="48" t="str">
        <f>IF(frei="nein",0,IF(OR($E129=0,BA$78=0),"",IF(BA$78=0,"",IF(AND(BA124="frei",BA125="frei"),6*BA126*BA$76/BA$80/$E129,4*BA126*BA$76/BA$80/$E129))))</f>
        <v/>
      </c>
      <c r="BB127" s="48"/>
      <c r="BC127" s="33"/>
      <c r="BD127" s="48" t="str">
        <f>IF(frei="nein",0,IF(OR($E129=0,BD$78=0),"",IF(BD$78=0,"",IF(AND(BD124="frei",BD125="frei"),6*BD126*BD$76/BD$80/$E129,4*BD126*BD$76/BD$80/$E129))))</f>
        <v/>
      </c>
      <c r="BE127" s="48"/>
      <c r="BF127" s="33"/>
      <c r="BG127" s="48" t="str">
        <f>IF(frei="nein",0,IF(OR($E129=0,BG$78=0),"",IF(BG$78=0,"",IF(AND(BG124="frei",BG125="frei"),6*BG126*BG$76/BG$80/$E129,4*BG126*BG$76/BG$80/$E129))))</f>
        <v/>
      </c>
      <c r="BH127" s="48"/>
      <c r="BI127" s="33"/>
      <c r="BJ127" s="48" t="str">
        <f>IF(frei="nein",0,IF(OR($E129=0,BJ$78=0),"",IF(BJ$78=0,"",IF(AND(BJ124="frei",BJ125="frei"),6*BJ126*BJ$76/BJ$80/$E129,4*BJ126*BJ$76/BJ$80/$E129))))</f>
        <v/>
      </c>
      <c r="BK127" s="48"/>
      <c r="BL127" s="33"/>
      <c r="BM127" s="48" t="str">
        <f>IF(frei="nein",0,IF(OR($E129=0,BM$78=0),"",IF(BM$78=0,"",IF(AND(BM124="frei",BM125="frei"),6*BM126*BM$76/BM$80/$E129,4*BM126*BM$76/BM$80/$E129))))</f>
        <v/>
      </c>
      <c r="BN127" s="48"/>
      <c r="BO127" s="33"/>
      <c r="BP127" s="48" t="str">
        <f>IF(frei="nein",0,IF(OR($E129=0,BP$78=0),"",IF(BP$78=0,"",IF(AND(BP124="frei",BP125="frei"),6*BP126*BP$76/BP$80/$E129,4*BP126*BP$76/BP$80/$E129))))</f>
        <v/>
      </c>
      <c r="BQ127" s="48"/>
      <c r="BR127" s="33"/>
      <c r="BS127" s="48" t="str">
        <f>IF(frei="nein",0,IF(OR($E129=0,BS$78=0),"",IF(BS$78=0,"",IF(AND(BS124="frei",BS125="frei"),6*BS126*BS$76/BS$80/$E129,4*BS126*BS$76/BS$80/$E129))))</f>
        <v/>
      </c>
      <c r="BT127" s="48"/>
      <c r="BU127" s="33"/>
      <c r="BV127" s="48" t="str">
        <f>IF(frei="nein",0,IF(OR($E129=0,BV$78=0),"",IF(BV$78=0,"",IF(AND(BV124="frei",BV125="frei"),6*BV126*BV$76/BV$80/$E129,4*BV126*BV$76/BV$80/$E129))))</f>
        <v/>
      </c>
      <c r="BW127" s="48"/>
      <c r="BX127" s="33"/>
      <c r="BY127" s="48" t="str">
        <f>IF(frei="nein",0,IF(OR($E129=0,BY$78=0),"",IF(BY$78=0,"",IF(AND(BY124="frei",BY125="frei"),6*BY126*BY$76/BY$80/$E129,4*BY126*BY$76/BY$80/$E129))))</f>
        <v/>
      </c>
      <c r="BZ127" s="48"/>
      <c r="CA127" s="33"/>
      <c r="CB127" s="48" t="str">
        <f>IF(frei="nein",0,IF(OR($E129=0,CB$78=0),"",IF(CB$78=0,"",IF(AND(CB124="frei",CB125="frei"),6*CB126*CB$76/CB$80/$E129,4*CB126*CB$76/CB$80/$E129))))</f>
        <v/>
      </c>
      <c r="CC127" s="48"/>
    </row>
    <row r="128" spans="1:81">
      <c r="B128" s="17"/>
      <c r="C128" s="90"/>
      <c r="F128" s="56" t="s">
        <v>149</v>
      </c>
      <c r="G128" s="109">
        <f>IF(OR($E129=0,G$78=0),0,G$79/H_T)</f>
        <v>0</v>
      </c>
      <c r="H128" s="49" t="str">
        <f>IF(OR($E129=0,H$78=0),"",MAX(ABS(G128),ABS(I128)))</f>
        <v/>
      </c>
      <c r="I128" s="57">
        <f>IF(OR($E129=0,I$78=0),0,I$79/H_T)</f>
        <v>0</v>
      </c>
      <c r="J128" s="109">
        <f>IF(OR($E129=0,J$78=0),0,J$79/H_T)</f>
        <v>0</v>
      </c>
      <c r="K128" s="49" t="str">
        <f>IF(OR($E129=0,K$78=0),"",MAX(ABS(J128),ABS(L128)))</f>
        <v/>
      </c>
      <c r="L128" s="57">
        <f>IF(OR($E129=0,L$78=0),0,L$79/H_T)</f>
        <v>0</v>
      </c>
      <c r="M128" s="109">
        <f>IF(OR($E129=0,M$78=0),0,M$79/H_T)</f>
        <v>0</v>
      </c>
      <c r="N128" s="49" t="str">
        <f>IF(OR($E129=0,N$78=0),"",MAX(ABS(M128),ABS(O128)))</f>
        <v/>
      </c>
      <c r="O128" s="57">
        <f>IF(OR($E129=0,O$78=0),0,O$79/H_T)</f>
        <v>0</v>
      </c>
      <c r="P128" s="109">
        <f>IF(OR($E129=0,P$78=0),0,P$79/H_T)</f>
        <v>0</v>
      </c>
      <c r="Q128" s="49" t="str">
        <f>IF(OR($E129=0,Q$78=0),"",MAX(ABS(P128),ABS(R128)))</f>
        <v/>
      </c>
      <c r="R128" s="57">
        <f>IF(OR($E129=0,R$78=0),0,R$79/H_T)</f>
        <v>0</v>
      </c>
      <c r="S128" s="109">
        <f>IF(OR($E129=0,S$78=0),0,S$79/H_T)</f>
        <v>0</v>
      </c>
      <c r="T128" s="49" t="str">
        <f>IF(OR($E129=0,T$78=0),"",MAX(ABS(S128),ABS(U128)))</f>
        <v/>
      </c>
      <c r="U128" s="57">
        <f>IF(OR($E129=0,U$78=0),0,U$79/H_T)</f>
        <v>0</v>
      </c>
      <c r="V128" s="109">
        <f>IF(OR($E129=0,V$78=0),0,V$79/H_T)</f>
        <v>0</v>
      </c>
      <c r="W128" s="49" t="str">
        <f>IF(OR($E129=0,W$78=0),"",MAX(ABS(V128),ABS(X128)))</f>
        <v/>
      </c>
      <c r="X128" s="57">
        <f>IF(OR($E129=0,X$78=0),0,X$79/H_T)</f>
        <v>0</v>
      </c>
      <c r="Y128" s="109">
        <f>IF(OR($E129=0,Y$78=0),0,Y$79/H_T)</f>
        <v>0</v>
      </c>
      <c r="Z128" s="49" t="str">
        <f>IF(OR($E129=0,Z$78=0),"",MAX(ABS(Y128),ABS(AA128)))</f>
        <v/>
      </c>
      <c r="AA128" s="57">
        <f>IF(OR($E129=0,AA$78=0),0,AA$79/H_T)</f>
        <v>0</v>
      </c>
      <c r="AB128" s="109">
        <f>IF(OR($E129=0,AB$78=0),0,AB$79/H_T)</f>
        <v>0</v>
      </c>
      <c r="AC128" s="49" t="str">
        <f>IF(OR($E129=0,AC$78=0),"",MAX(ABS(AB128),ABS(AD128)))</f>
        <v/>
      </c>
      <c r="AD128" s="57">
        <f>IF(OR($E129=0,AD$78=0),0,AD$79/H_T)</f>
        <v>0</v>
      </c>
      <c r="AE128" s="109">
        <f>IF(OR($E129=0,AE$78=0),0,AE$79/H_T)</f>
        <v>0</v>
      </c>
      <c r="AF128" s="49" t="str">
        <f>IF(OR($E129=0,AF$78=0),"",MAX(ABS(AE128),ABS(AG128)))</f>
        <v/>
      </c>
      <c r="AG128" s="57">
        <f>IF(OR($E129=0,AG$78=0),0,AG$79/H_T)</f>
        <v>0</v>
      </c>
      <c r="AH128" s="109">
        <f>IF(OR($E129=0,AH$78=0),0,AH$79/H_T)</f>
        <v>0</v>
      </c>
      <c r="AI128" s="49" t="str">
        <f>IF(OR($E129=0,AI$78=0),"",MAX(ABS(AH128),ABS(AJ128)))</f>
        <v/>
      </c>
      <c r="AJ128" s="57">
        <f>IF(OR($E129=0,AJ$78=0),0,AJ$79/H_T)</f>
        <v>0</v>
      </c>
      <c r="AK128" s="109">
        <f>IF(OR($E129=0,AK$78=0),0,AK$79/H_T)</f>
        <v>0</v>
      </c>
      <c r="AL128" s="49" t="str">
        <f>IF(OR($E129=0,AL$78=0),"",MAX(ABS(AK128),ABS(AM128)))</f>
        <v/>
      </c>
      <c r="AM128" s="57">
        <f>IF(OR($E129=0,AM$78=0),0,AM$79/H_T)</f>
        <v>0</v>
      </c>
      <c r="AN128" s="109">
        <f>IF(OR($E129=0,AN$78=0),0,AN$79/H_T)</f>
        <v>0</v>
      </c>
      <c r="AO128" s="49" t="str">
        <f>IF(OR($E129=0,AO$78=0),"",MAX(ABS(AN128),ABS(AP128)))</f>
        <v/>
      </c>
      <c r="AP128" s="57">
        <f>IF(OR($E129=0,AP$78=0),0,AP$79/H_T)</f>
        <v>0</v>
      </c>
      <c r="AQ128" s="109">
        <f>IF(OR($E129=0,AQ$78=0),0,AQ$79/H_T)</f>
        <v>0</v>
      </c>
      <c r="AR128" s="49" t="str">
        <f>IF(OR($E129=0,AR$78=0),"",MAX(ABS(AQ128),ABS(AS128)))</f>
        <v/>
      </c>
      <c r="AS128" s="57">
        <f>IF(OR($E129=0,AS$78=0),0,AS$79/H_T)</f>
        <v>0</v>
      </c>
      <c r="AT128" s="109">
        <f>IF(OR($E129=0,AT$78=0),0,AT$79/H_T)</f>
        <v>0</v>
      </c>
      <c r="AU128" s="49" t="str">
        <f>IF(OR($E129=0,AU$78=0),"",MAX(ABS(AT128),ABS(AV128)))</f>
        <v/>
      </c>
      <c r="AV128" s="57">
        <f>IF(OR($E129=0,AV$78=0),0,AV$79/H_T)</f>
        <v>0</v>
      </c>
      <c r="AW128" s="109">
        <f>IF(OR($E129=0,AW$78=0),0,AW$79/H_T)</f>
        <v>0</v>
      </c>
      <c r="AX128" s="49" t="str">
        <f>IF(OR($E129=0,AX$78=0),"",MAX(ABS(AW128),ABS(AY128)))</f>
        <v/>
      </c>
      <c r="AY128" s="57">
        <f>IF(OR($E129=0,AY$78=0),0,AY$79/H_T)</f>
        <v>0</v>
      </c>
      <c r="AZ128" s="109">
        <f>IF(OR($E129=0,AZ$78=0),0,AZ$79/H_T)</f>
        <v>0</v>
      </c>
      <c r="BA128" s="49" t="str">
        <f>IF(OR($E129=0,BA$78=0),"",MAX(ABS(AZ128),ABS(BB128)))</f>
        <v/>
      </c>
      <c r="BB128" s="57">
        <f>IF(OR($E129=0,BB$78=0),0,BB$79/H_T)</f>
        <v>0</v>
      </c>
      <c r="BC128" s="109">
        <f>IF(OR($E129=0,BC$78=0),0,BC$79/H_T)</f>
        <v>0</v>
      </c>
      <c r="BD128" s="49" t="str">
        <f>IF(OR($E129=0,BD$78=0),"",MAX(ABS(BC128),ABS(BE128)))</f>
        <v/>
      </c>
      <c r="BE128" s="57">
        <f>IF(OR($E129=0,BE$78=0),0,BE$79/H_T)</f>
        <v>0</v>
      </c>
      <c r="BF128" s="109">
        <f>IF(OR($E129=0,BF$78=0),0,BF$79/H_T)</f>
        <v>0</v>
      </c>
      <c r="BG128" s="49" t="str">
        <f>IF(OR($E129=0,BG$78=0),"",MAX(ABS(BF128),ABS(BH128)))</f>
        <v/>
      </c>
      <c r="BH128" s="57">
        <f>IF(OR($E129=0,BH$78=0),0,BH$79/H_T)</f>
        <v>0</v>
      </c>
      <c r="BI128" s="109">
        <f>IF(OR($E129=0,BI$78=0),0,BI$79/H_T)</f>
        <v>0</v>
      </c>
      <c r="BJ128" s="49" t="str">
        <f>IF(OR($E129=0,BJ$78=0),"",MAX(ABS(BI128),ABS(BK128)))</f>
        <v/>
      </c>
      <c r="BK128" s="57">
        <f>IF(OR($E129=0,BK$78=0),0,BK$79/H_T)</f>
        <v>0</v>
      </c>
      <c r="BL128" s="109">
        <f>IF(OR($E129=0,BL$78=0),0,BL$79/H_T)</f>
        <v>0</v>
      </c>
      <c r="BM128" s="49" t="str">
        <f>IF(OR($E129=0,BM$78=0),"",MAX(ABS(BL128),ABS(BN128)))</f>
        <v/>
      </c>
      <c r="BN128" s="57">
        <f>IF(OR($E129=0,BN$78=0),0,BN$79/H_T)</f>
        <v>0</v>
      </c>
      <c r="BO128" s="109">
        <f>IF(OR($E129=0,BO$78=0),0,BO$79/H_T)</f>
        <v>0</v>
      </c>
      <c r="BP128" s="49" t="str">
        <f>IF(OR($E129=0,BP$78=0),"",MAX(ABS(BO128),ABS(BQ128)))</f>
        <v/>
      </c>
      <c r="BQ128" s="57">
        <f>IF(OR($E129=0,BQ$78=0),0,BQ$79/H_T)</f>
        <v>0</v>
      </c>
      <c r="BR128" s="109">
        <f>IF(OR($E129=0,BR$78=0),0,BR$79/H_T)</f>
        <v>0</v>
      </c>
      <c r="BS128" s="49" t="str">
        <f>IF(OR($E129=0,BS$78=0),"",MAX(ABS(BR128),ABS(BT128)))</f>
        <v/>
      </c>
      <c r="BT128" s="57">
        <f>IF(OR($E129=0,BT$78=0),0,BT$79/H_T)</f>
        <v>0</v>
      </c>
      <c r="BU128" s="109">
        <f>IF(OR($E129=0,BU$78=0),0,BU$79/H_T)</f>
        <v>0</v>
      </c>
      <c r="BV128" s="49" t="str">
        <f>IF(OR($E129=0,BV$78=0),"",MAX(ABS(BU128),ABS(BW128)))</f>
        <v/>
      </c>
      <c r="BW128" s="57">
        <f>IF(OR($E129=0,BW$78=0),0,BW$79/H_T)</f>
        <v>0</v>
      </c>
      <c r="BX128" s="109">
        <f>IF(OR($E129=0,BX$78=0),0,BX$79/H_T)</f>
        <v>0</v>
      </c>
      <c r="BY128" s="49" t="str">
        <f>IF(OR($E129=0,BY$78=0),"",MAX(ABS(BX128),ABS(BZ128)))</f>
        <v/>
      </c>
      <c r="BZ128" s="57">
        <f>IF(OR($E129=0,BZ$78=0),0,BZ$79/H_T)</f>
        <v>0</v>
      </c>
      <c r="CA128" s="109">
        <f>IF(OR($E129=0,CA$78=0),0,CA$79/H_T)</f>
        <v>0</v>
      </c>
      <c r="CB128" s="49" t="str">
        <f>IF(OR($E129=0,CB$78=0),"",MAX(ABS(CA128),ABS(CC128)))</f>
        <v/>
      </c>
      <c r="CC128" s="57">
        <f>IF(OR($E129=0,CC$78=0),0,CC$79/H_T)</f>
        <v>0</v>
      </c>
    </row>
    <row r="129" spans="1:81">
      <c r="B129" s="17" t="s">
        <v>112</v>
      </c>
      <c r="C129" s="91" t="str">
        <f>IF(A125="","",MAX(ABS(H129),ABS(K129),ABS(N129),ABS(Q129),ABS(T129),ABS(W129),ABS(Z129),ABS(AC129),ABS(AF129),ABS(AI129),ABS(AL129),ABS(AO129),ABS(AR129),ABS(AU129),ABS(AX129),ABS(BA129),ABS(BD129),ABS(BG129),ABS(BJ129),ABS(BM129),ABS(BP129),ABS(BS129),ABS(BV129),ABS(BY129),ABS(CB129)))</f>
        <v/>
      </c>
      <c r="D129" s="17" t="s">
        <v>106</v>
      </c>
      <c r="E129" s="48">
        <f>I16</f>
        <v>0</v>
      </c>
      <c r="F129" s="85" t="s">
        <v>112</v>
      </c>
      <c r="G129" s="29"/>
      <c r="H129" s="86">
        <f>IF(OR($E129=0,H$78=0),0,IF(H$78&gt;0,SQRT(H127^2+H128^2),-SQRT(H127^2+H128^2)))</f>
        <v>0</v>
      </c>
      <c r="I129" s="30"/>
      <c r="J129" s="29"/>
      <c r="K129" s="86">
        <f>IF(OR($E129=0,K$78=0),0,IF(K$78&gt;0,SQRT(K127^2+K128^2),-SQRT(K127^2+K128^2)))</f>
        <v>0</v>
      </c>
      <c r="L129" s="30"/>
      <c r="M129" s="29"/>
      <c r="N129" s="86">
        <f>IF(OR($E129=0,N$78=0),0,IF(N$78&gt;0,SQRT(N127^2+N128^2),-SQRT(N127^2+N128^2)))</f>
        <v>0</v>
      </c>
      <c r="O129" s="30"/>
      <c r="P129" s="29"/>
      <c r="Q129" s="86">
        <f>IF(OR($E129=0,Q$78=0),0,IF(Q$78&gt;0,SQRT(Q127^2+Q128^2),-SQRT(Q127^2+Q128^2)))</f>
        <v>0</v>
      </c>
      <c r="R129" s="30"/>
      <c r="S129" s="29"/>
      <c r="T129" s="86">
        <f>IF(OR($E129=0,T$78=0),0,IF(T$78&gt;0,SQRT(T127^2+T128^2),-SQRT(T127^2+T128^2)))</f>
        <v>0</v>
      </c>
      <c r="U129" s="30"/>
      <c r="V129" s="29"/>
      <c r="W129" s="86">
        <f>IF(OR($E129=0,W$78=0),0,IF(W$78&gt;0,SQRT(W127^2+W128^2),-SQRT(W127^2+W128^2)))</f>
        <v>0</v>
      </c>
      <c r="X129" s="30"/>
      <c r="Y129" s="29"/>
      <c r="Z129" s="86">
        <f>IF(OR($E129=0,Z$78=0),0,IF(Z$78&gt;0,SQRT(Z127^2+Z128^2),-SQRT(Z127^2+Z128^2)))</f>
        <v>0</v>
      </c>
      <c r="AA129" s="30"/>
      <c r="AB129" s="29"/>
      <c r="AC129" s="86">
        <f>IF(OR($E129=0,AC$78=0),0,IF(AC$78&gt;0,SQRT(AC127^2+AC128^2),-SQRT(AC127^2+AC128^2)))</f>
        <v>0</v>
      </c>
      <c r="AD129" s="30"/>
      <c r="AE129" s="29"/>
      <c r="AF129" s="86">
        <f>IF(OR($E129=0,AF$78=0),0,IF(AF$78&gt;0,SQRT(AF127^2+AF128^2),-SQRT(AF127^2+AF128^2)))</f>
        <v>0</v>
      </c>
      <c r="AG129" s="30"/>
      <c r="AH129" s="29"/>
      <c r="AI129" s="86">
        <f>IF(OR($E129=0,AI$78=0),0,IF(AI$78&gt;0,SQRT(AI127^2+AI128^2),-SQRT(AI127^2+AI128^2)))</f>
        <v>0</v>
      </c>
      <c r="AJ129" s="30"/>
      <c r="AK129" s="29"/>
      <c r="AL129" s="86">
        <f>IF(OR($E129=0,AL$78=0),0,IF(AL$78&gt;0,SQRT(AL127^2+AL128^2),-SQRT(AL127^2+AL128^2)))</f>
        <v>0</v>
      </c>
      <c r="AM129" s="30"/>
      <c r="AN129" s="29"/>
      <c r="AO129" s="86">
        <f>IF(OR($E129=0,AO$78=0),0,IF(AO$78&gt;0,SQRT(AO127^2+AO128^2),-SQRT(AO127^2+AO128^2)))</f>
        <v>0</v>
      </c>
      <c r="AP129" s="30"/>
      <c r="AQ129" s="29"/>
      <c r="AR129" s="86">
        <f>IF(OR($E129=0,AR$78=0),0,IF(AR$78&gt;0,SQRT(AR127^2+AR128^2),-SQRT(AR127^2+AR128^2)))</f>
        <v>0</v>
      </c>
      <c r="AS129" s="30"/>
      <c r="AT129" s="29"/>
      <c r="AU129" s="86">
        <f>IF(OR($E129=0,AU$78=0),0,IF(AU$78&gt;0,SQRT(AU127^2+AU128^2),-SQRT(AU127^2+AU128^2)))</f>
        <v>0</v>
      </c>
      <c r="AV129" s="30"/>
      <c r="AW129" s="29"/>
      <c r="AX129" s="86">
        <f>IF(OR($E129=0,AX$78=0),0,IF(AX$78&gt;0,SQRT(AX127^2+AX128^2),-SQRT(AX127^2+AX128^2)))</f>
        <v>0</v>
      </c>
      <c r="AY129" s="30"/>
      <c r="AZ129" s="29"/>
      <c r="BA129" s="86">
        <f>IF(OR($E129=0,BA$78=0),0,IF(BA$78&gt;0,SQRT(BA127^2+BA128^2),-SQRT(BA127^2+BA128^2)))</f>
        <v>0</v>
      </c>
      <c r="BB129" s="30"/>
      <c r="BC129" s="29"/>
      <c r="BD129" s="86">
        <f>IF(OR($E129=0,BD$78=0),0,IF(BD$78&gt;0,SQRT(BD127^2+BD128^2),-SQRT(BD127^2+BD128^2)))</f>
        <v>0</v>
      </c>
      <c r="BE129" s="30"/>
      <c r="BF129" s="29"/>
      <c r="BG129" s="86">
        <f>IF(OR($E129=0,BG$78=0),0,IF(BG$78&gt;0,SQRT(BG127^2+BG128^2),-SQRT(BG127^2+BG128^2)))</f>
        <v>0</v>
      </c>
      <c r="BH129" s="30"/>
      <c r="BI129" s="29"/>
      <c r="BJ129" s="86">
        <f>IF(OR($E129=0,BJ$78=0),0,IF(BJ$78&gt;0,SQRT(BJ127^2+BJ128^2),-SQRT(BJ127^2+BJ128^2)))</f>
        <v>0</v>
      </c>
      <c r="BK129" s="30"/>
      <c r="BL129" s="29"/>
      <c r="BM129" s="86">
        <f>IF(OR($E129=0,BM$78=0),0,IF(BM$78&gt;0,SQRT(BM127^2+BM128^2),-SQRT(BM127^2+BM128^2)))</f>
        <v>0</v>
      </c>
      <c r="BN129" s="30"/>
      <c r="BO129" s="29"/>
      <c r="BP129" s="86">
        <f>IF(OR($E129=0,BP$78=0),0,IF(BP$78&gt;0,SQRT(BP127^2+BP128^2),-SQRT(BP127^2+BP128^2)))</f>
        <v>0</v>
      </c>
      <c r="BQ129" s="30"/>
      <c r="BR129" s="29"/>
      <c r="BS129" s="86">
        <f>IF(OR($E129=0,BS$78=0),0,IF(BS$78&gt;0,SQRT(BS127^2+BS128^2),-SQRT(BS127^2+BS128^2)))</f>
        <v>0</v>
      </c>
      <c r="BT129" s="30"/>
      <c r="BU129" s="29"/>
      <c r="BV129" s="86">
        <f>IF(OR($E129=0,BV$78=0),0,IF(BV$78&gt;0,SQRT(BV127^2+BV128^2),-SQRT(BV127^2+BV128^2)))</f>
        <v>0</v>
      </c>
      <c r="BW129" s="30"/>
      <c r="BX129" s="29"/>
      <c r="BY129" s="86">
        <f>IF(OR($E129=0,BY$78=0),0,IF(BY$78&gt;0,SQRT(BY127^2+BY128^2),-SQRT(BY127^2+BY128^2)))</f>
        <v>0</v>
      </c>
      <c r="BZ129" s="30"/>
      <c r="CA129" s="29"/>
      <c r="CB129" s="86">
        <f>IF(OR($E129=0,CB$78=0),0,IF(CB$78&gt;0,SQRT(CB127^2+CB128^2),-SQRT(CB127^2+CB128^2)))</f>
        <v>0</v>
      </c>
      <c r="CC129" s="30"/>
    </row>
    <row r="130" spans="1:81">
      <c r="B130" s="17" t="s">
        <v>106</v>
      </c>
      <c r="C130" s="17" t="str">
        <f>IF(A125="","",E129)</f>
        <v/>
      </c>
      <c r="E130" s="17"/>
      <c r="F130" s="17"/>
      <c r="G130" s="17"/>
      <c r="H130" s="17"/>
      <c r="I130" s="17"/>
      <c r="J130" s="17"/>
      <c r="K130" s="17"/>
      <c r="L130" s="17"/>
      <c r="M130" s="17"/>
      <c r="P130" s="17"/>
      <c r="AP130" s="17"/>
      <c r="AQ130" s="17"/>
      <c r="AR130" s="17"/>
      <c r="AS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</row>
    <row r="131" spans="1:81">
      <c r="E131" s="17"/>
      <c r="F131" s="17" t="s">
        <v>114</v>
      </c>
      <c r="G131" s="17"/>
      <c r="H131" s="17" t="str">
        <f>IF($E136=0,"",IF($E133=H_T,"unterstützt","frei"))</f>
        <v/>
      </c>
      <c r="I131" s="17"/>
      <c r="J131" s="17"/>
      <c r="K131" s="17" t="str">
        <f>IF($E136=0,"",IF($E133=H_T,"unterstützt","frei"))</f>
        <v/>
      </c>
      <c r="L131" s="17"/>
      <c r="M131" s="17"/>
      <c r="N131" s="17" t="str">
        <f>IF($E136=0,"",IF($E133=H_T,"unterstützt","frei"))</f>
        <v/>
      </c>
      <c r="P131" s="17"/>
      <c r="Q131" s="17" t="str">
        <f>IF($E136=0,"",IF($E133=H_T,"unterstützt","frei"))</f>
        <v/>
      </c>
      <c r="T131" s="17" t="str">
        <f>IF($E136=0,"",IF($E133=H_T,"unterstützt","frei"))</f>
        <v/>
      </c>
      <c r="W131" s="17" t="str">
        <f>IF($E136=0,"",IF($E133=H_T,"unterstützt","frei"))</f>
        <v/>
      </c>
      <c r="Z131" s="17" t="str">
        <f>IF($E136=0,"",IF($E133=H_T,"unterstützt","frei"))</f>
        <v/>
      </c>
      <c r="AC131" s="17" t="str">
        <f>IF($E136=0,"",IF($E133=H_T,"unterstützt","frei"))</f>
        <v/>
      </c>
      <c r="AF131" s="17" t="str">
        <f>IF($E136=0,"",IF($E133=H_T,"unterstützt","frei"))</f>
        <v/>
      </c>
      <c r="AI131" s="17" t="str">
        <f>IF($E136=0,"",IF($E133=H_T,"unterstützt","frei"))</f>
        <v/>
      </c>
      <c r="AL131" s="17" t="str">
        <f>IF($E136=0,"",IF($E133=H_T,"unterstützt","frei"))</f>
        <v/>
      </c>
      <c r="AO131" s="17" t="str">
        <f>IF($E136=0,"",IF($E133=H_T,"unterstützt","frei"))</f>
        <v/>
      </c>
      <c r="AP131" s="17"/>
      <c r="AQ131" s="17"/>
      <c r="AR131" s="17" t="str">
        <f>IF($E136=0,"",IF($E133=H_T,"unterstützt","frei"))</f>
        <v/>
      </c>
      <c r="AS131" s="17"/>
      <c r="AU131" s="17" t="str">
        <f>IF($E136=0,"",IF($E133=H_T,"unterstützt","frei"))</f>
        <v/>
      </c>
      <c r="AW131" s="17"/>
      <c r="AX131" s="17" t="str">
        <f>IF($E136=0,"",IF($E133=H_T,"unterstützt","frei"))</f>
        <v/>
      </c>
      <c r="AY131" s="17"/>
      <c r="AZ131" s="17"/>
      <c r="BA131" s="17" t="str">
        <f>IF($E136=0,"",IF($E133=H_T,"unterstützt","frei"))</f>
        <v/>
      </c>
      <c r="BB131" s="17"/>
      <c r="BC131" s="17"/>
      <c r="BD131" s="17" t="str">
        <f>IF($E136=0,"",IF($E133=H_T,"unterstützt","frei"))</f>
        <v/>
      </c>
      <c r="BE131" s="17"/>
      <c r="BF131" s="17"/>
      <c r="BG131" s="17" t="str">
        <f>IF($E136=0,"",IF($E133=H_T,"unterstützt","frei"))</f>
        <v/>
      </c>
      <c r="BH131" s="17"/>
      <c r="BI131" s="17"/>
      <c r="BJ131" s="17" t="str">
        <f>IF($E136=0,"",IF($E133=H_T,"unterstützt","frei"))</f>
        <v/>
      </c>
      <c r="BK131" s="17"/>
      <c r="BL131" s="17"/>
      <c r="BM131" s="17" t="str">
        <f>IF($E136=0,"",IF($E133=H_T,"unterstützt","frei"))</f>
        <v/>
      </c>
      <c r="BN131" s="17"/>
      <c r="BO131" s="17"/>
      <c r="BP131" s="17" t="str">
        <f>IF($E136=0,"",IF($E133=H_T,"unterstützt","frei"))</f>
        <v/>
      </c>
      <c r="BQ131" s="17"/>
      <c r="BR131" s="17"/>
      <c r="BS131" s="17" t="str">
        <f>IF($E136=0,"",IF($E133=H_T,"unterstützt","frei"))</f>
        <v/>
      </c>
      <c r="BT131" s="17"/>
      <c r="BU131" s="17"/>
      <c r="BV131" s="17" t="str">
        <f>IF($E136=0,"",IF($E133=H_T,"unterstützt","frei"))</f>
        <v/>
      </c>
      <c r="BW131" s="17"/>
      <c r="BX131" s="17"/>
      <c r="BY131" s="17" t="str">
        <f>IF($E136=0,"",IF($E133=H_T,"unterstützt","frei"))</f>
        <v/>
      </c>
      <c r="BZ131" s="17"/>
      <c r="CA131" s="17"/>
      <c r="CB131" s="17" t="str">
        <f>IF($E136=0,"",IF($E133=H_T,"unterstützt","frei"))</f>
        <v/>
      </c>
      <c r="CC131" s="17"/>
    </row>
    <row r="132" spans="1:81">
      <c r="A132" s="89" t="str">
        <f>IF(OR(ABS(H136)=Bemessung!$C$24,ABS(K136)=Bemessung!$C$24,ABS(N136)=Bemessung!$C$24,ABS(Q136)=Bemessung!$C$24,ABS(T136)=Bemessung!$C$24,ABS(W136)=Bemessung!$C$24,ABS(Z136)=Bemessung!$C$24,ABS(AC136)=Bemessung!$C$24,ABS(AF136)=Bemessung!$C$24,ABS(AI136)=Bemessung!$C$24,ABS(AL136)=Bemessung!$C$24,ABS(AO136)=Bemessung!$C$24,ABS(AR136)=Bemessung!$C$24,ABS(AU136)=Bemessung!$C$24,ABS(AX136)=Bemessung!$C$24,ABS(BA136)=Bemessung!$C$24,ABS(BD136)=Bemessung!$C$24,ABS(BG136)=Bemessung!$C$24,ABS(BJ136)=Bemessung!$C$24,ABS(BM136)=Bemessung!$C$24,ABS(BP136)=Bemessung!$C$24,ABS(BS136)=Bemessung!$C$24,ABS(BV136)=Bemessung!$C$24,ABS(BY136)=Bemessung!$C$24,ABS(CB136)=Bemessung!$C$24),D132,"")</f>
        <v/>
      </c>
      <c r="D132" s="17">
        <v>8</v>
      </c>
      <c r="F132" s="17" t="s">
        <v>115</v>
      </c>
      <c r="G132" s="17"/>
      <c r="H132" s="48" t="str">
        <f>IF($E136=0,"",IF($E134=0,"unterstützt","frei"))</f>
        <v/>
      </c>
      <c r="I132" s="17"/>
      <c r="J132" s="17"/>
      <c r="K132" s="48" t="str">
        <f>IF($E136=0,"",IF($E134=0,"unterstützt","frei"))</f>
        <v/>
      </c>
      <c r="L132" s="17"/>
      <c r="M132" s="17"/>
      <c r="N132" s="48" t="str">
        <f>IF($E136=0,"",IF($E134=0,"unterstützt","frei"))</f>
        <v/>
      </c>
      <c r="P132" s="17"/>
      <c r="Q132" s="48" t="str">
        <f>IF($E136=0,"",IF($E134=0,"unterstützt","frei"))</f>
        <v/>
      </c>
      <c r="T132" s="48" t="str">
        <f>IF($E136=0,"",IF($E134=0,"unterstützt","frei"))</f>
        <v/>
      </c>
      <c r="W132" s="48" t="str">
        <f>IF($E136=0,"",IF($E134=0,"unterstützt","frei"))</f>
        <v/>
      </c>
      <c r="Z132" s="48" t="str">
        <f>IF($E136=0,"",IF($E134=0,"unterstützt","frei"))</f>
        <v/>
      </c>
      <c r="AC132" s="48" t="str">
        <f>IF($E136=0,"",IF($E134=0,"unterstützt","frei"))</f>
        <v/>
      </c>
      <c r="AF132" s="48" t="str">
        <f>IF($E136=0,"",IF($E134=0,"unterstützt","frei"))</f>
        <v/>
      </c>
      <c r="AI132" s="48" t="str">
        <f>IF($E136=0,"",IF($E134=0,"unterstützt","frei"))</f>
        <v/>
      </c>
      <c r="AL132" s="48" t="str">
        <f>IF($E136=0,"",IF($E134=0,"unterstützt","frei"))</f>
        <v/>
      </c>
      <c r="AO132" s="48" t="str">
        <f>IF($E136=0,"",IF($E134=0,"unterstützt","frei"))</f>
        <v/>
      </c>
      <c r="AP132" s="17"/>
      <c r="AQ132" s="17"/>
      <c r="AR132" s="48" t="str">
        <f>IF($E136=0,"",IF($E134=0,"unterstützt","frei"))</f>
        <v/>
      </c>
      <c r="AS132" s="17"/>
      <c r="AU132" s="48" t="str">
        <f>IF($E136=0,"",IF($E134=0,"unterstützt","frei"))</f>
        <v/>
      </c>
      <c r="AW132" s="17"/>
      <c r="AX132" s="48" t="str">
        <f>IF($E136=0,"",IF($E134=0,"unterstützt","frei"))</f>
        <v/>
      </c>
      <c r="AY132" s="17"/>
      <c r="AZ132" s="17"/>
      <c r="BA132" s="48" t="str">
        <f>IF($E136=0,"",IF($E134=0,"unterstützt","frei"))</f>
        <v/>
      </c>
      <c r="BB132" s="17"/>
      <c r="BC132" s="17"/>
      <c r="BD132" s="48" t="str">
        <f>IF($E136=0,"",IF($E134=0,"unterstützt","frei"))</f>
        <v/>
      </c>
      <c r="BE132" s="17"/>
      <c r="BF132" s="17"/>
      <c r="BG132" s="48" t="str">
        <f>IF($E136=0,"",IF($E134=0,"unterstützt","frei"))</f>
        <v/>
      </c>
      <c r="BH132" s="17"/>
      <c r="BI132" s="17"/>
      <c r="BJ132" s="48" t="str">
        <f>IF($E136=0,"",IF($E134=0,"unterstützt","frei"))</f>
        <v/>
      </c>
      <c r="BK132" s="17"/>
      <c r="BL132" s="17"/>
      <c r="BM132" s="48" t="str">
        <f>IF($E136=0,"",IF($E134=0,"unterstützt","frei"))</f>
        <v/>
      </c>
      <c r="BN132" s="17"/>
      <c r="BO132" s="17"/>
      <c r="BP132" s="48" t="str">
        <f>IF($E136=0,"",IF($E134=0,"unterstützt","frei"))</f>
        <v/>
      </c>
      <c r="BQ132" s="17"/>
      <c r="BR132" s="17"/>
      <c r="BS132" s="48" t="str">
        <f>IF($E136=0,"",IF($E134=0,"unterstützt","frei"))</f>
        <v/>
      </c>
      <c r="BT132" s="17"/>
      <c r="BU132" s="17"/>
      <c r="BV132" s="48" t="str">
        <f>IF($E136=0,"",IF($E134=0,"unterstützt","frei"))</f>
        <v/>
      </c>
      <c r="BW132" s="17"/>
      <c r="BX132" s="17"/>
      <c r="BY132" s="48" t="str">
        <f>IF($E136=0,"",IF($E134=0,"unterstützt","frei"))</f>
        <v/>
      </c>
      <c r="BZ132" s="17"/>
      <c r="CA132" s="17"/>
      <c r="CB132" s="48" t="str">
        <f>IF($E136=0,"",IF($E134=0,"unterstützt","frei"))</f>
        <v/>
      </c>
      <c r="CC132" s="17"/>
    </row>
    <row r="133" spans="1:81">
      <c r="B133" s="17"/>
      <c r="D133" s="17" t="s">
        <v>109</v>
      </c>
      <c r="E133" s="48">
        <f>E127</f>
        <v>0</v>
      </c>
      <c r="F133" s="53" t="s">
        <v>116</v>
      </c>
      <c r="G133" s="52"/>
      <c r="H133" s="84" t="str">
        <f>IF(OR($E136=0,H$78=0),"",IF(H$78=0,"",H$78/H_T))</f>
        <v/>
      </c>
      <c r="I133" s="14"/>
      <c r="J133" s="52"/>
      <c r="K133" s="84" t="str">
        <f>IF(OR($E136=0,K$78=0),"",IF(K$78=0,"",K$78/H_T))</f>
        <v/>
      </c>
      <c r="L133" s="14"/>
      <c r="M133" s="52"/>
      <c r="N133" s="84" t="str">
        <f>IF(OR($E136=0,N$78=0),"",IF(N$78=0,"",N$78/H_T))</f>
        <v/>
      </c>
      <c r="O133" s="14"/>
      <c r="P133" s="52"/>
      <c r="Q133" s="84" t="str">
        <f>IF(OR($E136=0,Q$78=0),"",IF(Q$78=0,"",Q$78/H_T))</f>
        <v/>
      </c>
      <c r="R133" s="14"/>
      <c r="S133" s="52"/>
      <c r="T133" s="84" t="str">
        <f>IF(OR($E136=0,T$78=0),"",IF(T$78=0,"",T$78/H_T))</f>
        <v/>
      </c>
      <c r="U133" s="14"/>
      <c r="V133" s="52"/>
      <c r="W133" s="84" t="str">
        <f>IF(OR($E136=0,W$78=0),"",IF(W$78=0,"",W$78/H_T))</f>
        <v/>
      </c>
      <c r="X133" s="14"/>
      <c r="Y133" s="52"/>
      <c r="Z133" s="84" t="str">
        <f>IF(OR($E136=0,Z$78=0),"",IF(Z$78=0,"",Z$78/H_T))</f>
        <v/>
      </c>
      <c r="AA133" s="14"/>
      <c r="AB133" s="52"/>
      <c r="AC133" s="84" t="str">
        <f>IF(OR($E136=0,AC$78=0),"",IF(AC$78=0,"",AC$78/H_T))</f>
        <v/>
      </c>
      <c r="AD133" s="14"/>
      <c r="AE133" s="52"/>
      <c r="AF133" s="84" t="str">
        <f>IF(OR($E136=0,AF$78=0),"",IF(AF$78=0,"",AF$78/H_T))</f>
        <v/>
      </c>
      <c r="AG133" s="14"/>
      <c r="AH133" s="52"/>
      <c r="AI133" s="84" t="str">
        <f>IF(OR($E136=0,AI$78=0),"",IF(AI$78=0,"",AI$78/H_T))</f>
        <v/>
      </c>
      <c r="AJ133" s="14"/>
      <c r="AK133" s="52"/>
      <c r="AL133" s="84" t="str">
        <f>IF(OR($E136=0,AL$78=0),"",IF(AL$78=0,"",AL$78/H_T))</f>
        <v/>
      </c>
      <c r="AM133" s="14"/>
      <c r="AN133" s="52"/>
      <c r="AO133" s="84" t="str">
        <f>IF(OR($E136=0,AO$78=0),"",IF(AO$78=0,"",AO$78/H_T))</f>
        <v/>
      </c>
      <c r="AP133" s="14"/>
      <c r="AQ133" s="52"/>
      <c r="AR133" s="84" t="str">
        <f>IF(OR($E136=0,AR$78=0),"",IF(AR$78=0,"",AR$78/H_T))</f>
        <v/>
      </c>
      <c r="AS133" s="14"/>
      <c r="AT133" s="52"/>
      <c r="AU133" s="84" t="str">
        <f>IF(OR($E136=0,AU$78=0),"",IF(AU$78=0,"",AU$78/H_T))</f>
        <v/>
      </c>
      <c r="AV133" s="14"/>
      <c r="AW133" s="52"/>
      <c r="AX133" s="84" t="str">
        <f>IF(OR($E136=0,AX$78=0),"",IF(AX$78=0,"",AX$78/H_T))</f>
        <v/>
      </c>
      <c r="AY133" s="14"/>
      <c r="AZ133" s="52"/>
      <c r="BA133" s="84" t="str">
        <f>IF(OR($E136=0,BA$78=0),"",IF(BA$78=0,"",BA$78/H_T))</f>
        <v/>
      </c>
      <c r="BB133" s="14"/>
      <c r="BC133" s="52"/>
      <c r="BD133" s="84" t="str">
        <f>IF(OR($E136=0,BD$78=0),"",IF(BD$78=0,"",BD$78/H_T))</f>
        <v/>
      </c>
      <c r="BE133" s="14"/>
      <c r="BF133" s="52"/>
      <c r="BG133" s="84" t="str">
        <f>IF(OR($E136=0,BG$78=0),"",IF(BG$78=0,"",BG$78/H_T))</f>
        <v/>
      </c>
      <c r="BH133" s="14"/>
      <c r="BI133" s="52"/>
      <c r="BJ133" s="84" t="str">
        <f>IF(OR($E136=0,BJ$78=0),"",IF(BJ$78=0,"",BJ$78/H_T))</f>
        <v/>
      </c>
      <c r="BK133" s="14"/>
      <c r="BL133" s="52"/>
      <c r="BM133" s="84" t="str">
        <f>IF(OR($E136=0,BM$78=0),"",IF(BM$78=0,"",BM$78/H_T))</f>
        <v/>
      </c>
      <c r="BN133" s="14"/>
      <c r="BO133" s="52"/>
      <c r="BP133" s="84" t="str">
        <f>IF(OR($E136=0,BP$78=0),"",IF(BP$78=0,"",BP$78/H_T))</f>
        <v/>
      </c>
      <c r="BQ133" s="14"/>
      <c r="BR133" s="52"/>
      <c r="BS133" s="84" t="str">
        <f>IF(OR($E136=0,BS$78=0),"",IF(BS$78=0,"",BS$78/H_T))</f>
        <v/>
      </c>
      <c r="BT133" s="14"/>
      <c r="BU133" s="52"/>
      <c r="BV133" s="84" t="str">
        <f>IF(OR($E136=0,BV$78=0),"",IF(BV$78=0,"",BV$78/H_T))</f>
        <v/>
      </c>
      <c r="BW133" s="14"/>
      <c r="BX133" s="52"/>
      <c r="BY133" s="84" t="str">
        <f>IF(OR($E136=0,BY$78=0),"",IF(BY$78=0,"",BY$78/H_T))</f>
        <v/>
      </c>
      <c r="BZ133" s="14"/>
      <c r="CA133" s="52"/>
      <c r="CB133" s="84" t="str">
        <f>IF(OR($E136=0,CB$78=0),"",IF(CB$78=0,"",CB$78/H_T))</f>
        <v/>
      </c>
      <c r="CC133" s="14"/>
    </row>
    <row r="134" spans="1:81">
      <c r="B134" s="17" t="s">
        <v>111</v>
      </c>
      <c r="C134" s="91" t="str">
        <f>IF(A132="","",MAX(MAX(H134,K134,N134,Q134,T134,W134,Z134,AC134,AF134,AI134,AL134,AO134,AR134,AU134,AX134,BA134,BD134,BG134,BJ134,BM134,BP134,BS134,BV134,BY134,CB134),ABS(MIN(H134,K134,N134,Q134,T134,W134,Z134,AC134,AF134,AI134,AL134,AO134,AR134,AU134,AX134,BA134,BD134,BG134,BJ134,BM134,BP134,BS134,BV134,BY134,CB134))))</f>
        <v/>
      </c>
      <c r="D134" s="17" t="s">
        <v>110</v>
      </c>
      <c r="E134" s="48">
        <f>E133-E136</f>
        <v>0</v>
      </c>
      <c r="F134" s="55" t="s">
        <v>111</v>
      </c>
      <c r="G134" s="33"/>
      <c r="H134" s="48" t="str">
        <f>IF(frei="nein",0,IF(OR($E136=0,H$78=0),"",IF(H$78=0,"",IF(AND(H131="frei",H132="frei"),6*H133*H$76/H$80/$E136,4*H133*H$76/H$80/$E136))))</f>
        <v/>
      </c>
      <c r="I134" s="48"/>
      <c r="J134" s="33"/>
      <c r="K134" s="48" t="str">
        <f>IF(frei="nein",0,IF(OR($E136=0,K$78=0),"",IF(K$78=0,"",IF(AND(K131="frei",K132="frei"),6*K133*K$76/K$80/$E136,4*K133*K$76/K$80/$E136))))</f>
        <v/>
      </c>
      <c r="L134" s="48"/>
      <c r="M134" s="33"/>
      <c r="N134" s="48" t="str">
        <f>IF(frei="nein",0,IF(OR($E136=0,N$78=0),"",IF(N$78=0,"",IF(AND(N131="frei",N132="frei"),6*N133*N$76/N$80/$E136,4*N133*N$76/N$80/$E136))))</f>
        <v/>
      </c>
      <c r="O134" s="48"/>
      <c r="P134" s="33"/>
      <c r="Q134" s="48" t="str">
        <f>IF(frei="nein",0,IF(OR($E136=0,Q$78=0),"",IF(Q$78=0,"",IF(AND(Q131="frei",Q132="frei"),6*Q133*Q$76/Q$80/$E136,4*Q133*Q$76/Q$80/$E136))))</f>
        <v/>
      </c>
      <c r="R134" s="48"/>
      <c r="S134" s="33"/>
      <c r="T134" s="48" t="str">
        <f>IF(frei="nein",0,IF(OR($E136=0,T$78=0),"",IF(T$78=0,"",IF(AND(T131="frei",T132="frei"),6*T133*T$76/T$80/$E136,4*T133*T$76/T$80/$E136))))</f>
        <v/>
      </c>
      <c r="U134" s="48"/>
      <c r="V134" s="33"/>
      <c r="W134" s="48" t="str">
        <f>IF(frei="nein",0,IF(OR($E136=0,W$78=0),"",IF(W$78=0,"",IF(AND(W131="frei",W132="frei"),6*W133*W$76/W$80/$E136,4*W133*W$76/W$80/$E136))))</f>
        <v/>
      </c>
      <c r="X134" s="48"/>
      <c r="Y134" s="33"/>
      <c r="Z134" s="48" t="str">
        <f>IF(frei="nein",0,IF(OR($E136=0,Z$78=0),"",IF(Z$78=0,"",IF(AND(Z131="frei",Z132="frei"),6*Z133*Z$76/Z$80/$E136,4*Z133*Z$76/Z$80/$E136))))</f>
        <v/>
      </c>
      <c r="AA134" s="48"/>
      <c r="AB134" s="33"/>
      <c r="AC134" s="48" t="str">
        <f>IF(frei="nein",0,IF(OR($E136=0,AC$78=0),"",IF(AC$78=0,"",IF(AND(AC131="frei",AC132="frei"),6*AC133*AC$76/AC$80/$E136,4*AC133*AC$76/AC$80/$E136))))</f>
        <v/>
      </c>
      <c r="AD134" s="48"/>
      <c r="AE134" s="33"/>
      <c r="AF134" s="48" t="str">
        <f>IF(frei="nein",0,IF(OR($E136=0,AF$78=0),"",IF(AF$78=0,"",IF(AND(AF131="frei",AF132="frei"),6*AF133*AF$76/AF$80/$E136,4*AF133*AF$76/AF$80/$E136))))</f>
        <v/>
      </c>
      <c r="AG134" s="48"/>
      <c r="AH134" s="33"/>
      <c r="AI134" s="48" t="str">
        <f>IF(frei="nein",0,IF(OR($E136=0,AI$78=0),"",IF(AI$78=0,"",IF(AND(AI131="frei",AI132="frei"),6*AI133*AI$76/AI$80/$E136,4*AI133*AI$76/AI$80/$E136))))</f>
        <v/>
      </c>
      <c r="AJ134" s="48"/>
      <c r="AK134" s="33"/>
      <c r="AL134" s="48" t="str">
        <f>IF(frei="nein",0,IF(OR($E136=0,AL$78=0),"",IF(AL$78=0,"",IF(AND(AL131="frei",AL132="frei"),6*AL133*AL$76/AL$80/$E136,4*AL133*AL$76/AL$80/$E136))))</f>
        <v/>
      </c>
      <c r="AM134" s="48"/>
      <c r="AN134" s="33"/>
      <c r="AO134" s="48" t="str">
        <f>IF(frei="nein",0,IF(OR($E136=0,AO$78=0),"",IF(AO$78=0,"",IF(AND(AO131="frei",AO132="frei"),6*AO133*AO$76/AO$80/$E136,4*AO133*AO$76/AO$80/$E136))))</f>
        <v/>
      </c>
      <c r="AP134" s="48"/>
      <c r="AQ134" s="33"/>
      <c r="AR134" s="48" t="str">
        <f>IF(frei="nein",0,IF(OR($E136=0,AR$78=0),"",IF(AR$78=0,"",IF(AND(AR131="frei",AR132="frei"),6*AR133*AR$76/AR$80/$E136,4*AR133*AR$76/AR$80/$E136))))</f>
        <v/>
      </c>
      <c r="AS134" s="48"/>
      <c r="AT134" s="33"/>
      <c r="AU134" s="48" t="str">
        <f>IF(frei="nein",0,IF(OR($E136=0,AU$78=0),"",IF(AU$78=0,"",IF(AND(AU131="frei",AU132="frei"),6*AU133*AU$76/AU$80/$E136,4*AU133*AU$76/AU$80/$E136))))</f>
        <v/>
      </c>
      <c r="AV134" s="48"/>
      <c r="AW134" s="33"/>
      <c r="AX134" s="48" t="str">
        <f>IF(frei="nein",0,IF(OR($E136=0,AX$78=0),"",IF(AX$78=0,"",IF(AND(AX131="frei",AX132="frei"),6*AX133*AX$76/AX$80/$E136,4*AX133*AX$76/AX$80/$E136))))</f>
        <v/>
      </c>
      <c r="AY134" s="48"/>
      <c r="AZ134" s="33"/>
      <c r="BA134" s="48" t="str">
        <f>IF(frei="nein",0,IF(OR($E136=0,BA$78=0),"",IF(BA$78=0,"",IF(AND(BA131="frei",BA132="frei"),6*BA133*BA$76/BA$80/$E136,4*BA133*BA$76/BA$80/$E136))))</f>
        <v/>
      </c>
      <c r="BB134" s="48"/>
      <c r="BC134" s="33"/>
      <c r="BD134" s="48" t="str">
        <f>IF(frei="nein",0,IF(OR($E136=0,BD$78=0),"",IF(BD$78=0,"",IF(AND(BD131="frei",BD132="frei"),6*BD133*BD$76/BD$80/$E136,4*BD133*BD$76/BD$80/$E136))))</f>
        <v/>
      </c>
      <c r="BE134" s="48"/>
      <c r="BF134" s="33"/>
      <c r="BG134" s="48" t="str">
        <f>IF(frei="nein",0,IF(OR($E136=0,BG$78=0),"",IF(BG$78=0,"",IF(AND(BG131="frei",BG132="frei"),6*BG133*BG$76/BG$80/$E136,4*BG133*BG$76/BG$80/$E136))))</f>
        <v/>
      </c>
      <c r="BH134" s="48"/>
      <c r="BI134" s="33"/>
      <c r="BJ134" s="48" t="str">
        <f>IF(frei="nein",0,IF(OR($E136=0,BJ$78=0),"",IF(BJ$78=0,"",IF(AND(BJ131="frei",BJ132="frei"),6*BJ133*BJ$76/BJ$80/$E136,4*BJ133*BJ$76/BJ$80/$E136))))</f>
        <v/>
      </c>
      <c r="BK134" s="48"/>
      <c r="BL134" s="33"/>
      <c r="BM134" s="48" t="str">
        <f>IF(frei="nein",0,IF(OR($E136=0,BM$78=0),"",IF(BM$78=0,"",IF(AND(BM131="frei",BM132="frei"),6*BM133*BM$76/BM$80/$E136,4*BM133*BM$76/BM$80/$E136))))</f>
        <v/>
      </c>
      <c r="BN134" s="48"/>
      <c r="BO134" s="33"/>
      <c r="BP134" s="48" t="str">
        <f>IF(frei="nein",0,IF(OR($E136=0,BP$78=0),"",IF(BP$78=0,"",IF(AND(BP131="frei",BP132="frei"),6*BP133*BP$76/BP$80/$E136,4*BP133*BP$76/BP$80/$E136))))</f>
        <v/>
      </c>
      <c r="BQ134" s="48"/>
      <c r="BR134" s="33"/>
      <c r="BS134" s="48" t="str">
        <f>IF(frei="nein",0,IF(OR($E136=0,BS$78=0),"",IF(BS$78=0,"",IF(AND(BS131="frei",BS132="frei"),6*BS133*BS$76/BS$80/$E136,4*BS133*BS$76/BS$80/$E136))))</f>
        <v/>
      </c>
      <c r="BT134" s="48"/>
      <c r="BU134" s="33"/>
      <c r="BV134" s="48" t="str">
        <f>IF(frei="nein",0,IF(OR($E136=0,BV$78=0),"",IF(BV$78=0,"",IF(AND(BV131="frei",BV132="frei"),6*BV133*BV$76/BV$80/$E136,4*BV133*BV$76/BV$80/$E136))))</f>
        <v/>
      </c>
      <c r="BW134" s="48"/>
      <c r="BX134" s="33"/>
      <c r="BY134" s="48" t="str">
        <f>IF(frei="nein",0,IF(OR($E136=0,BY$78=0),"",IF(BY$78=0,"",IF(AND(BY131="frei",BY132="frei"),6*BY133*BY$76/BY$80/$E136,4*BY133*BY$76/BY$80/$E136))))</f>
        <v/>
      </c>
      <c r="BZ134" s="48"/>
      <c r="CA134" s="33"/>
      <c r="CB134" s="48" t="str">
        <f>IF(frei="nein",0,IF(OR($E136=0,CB$78=0),"",IF(CB$78=0,"",IF(AND(CB131="frei",CB132="frei"),6*CB133*CB$76/CB$80/$E136,4*CB133*CB$76/CB$80/$E136))))</f>
        <v/>
      </c>
      <c r="CC134" s="48"/>
    </row>
    <row r="135" spans="1:81">
      <c r="B135" s="17"/>
      <c r="C135" s="90"/>
      <c r="F135" s="56" t="s">
        <v>149</v>
      </c>
      <c r="G135" s="109">
        <f>IF(OR($E136=0,G$78=0),0,G$79/H_T)</f>
        <v>0</v>
      </c>
      <c r="H135" s="49" t="str">
        <f>IF(OR($E136=0,H$78=0),"",MAX(ABS(G135),ABS(I135)))</f>
        <v/>
      </c>
      <c r="I135" s="57">
        <f>IF(OR($E136=0,I$78=0),0,I$79/H_T)</f>
        <v>0</v>
      </c>
      <c r="J135" s="109">
        <f>IF(OR($E136=0,J$78=0),0,J$79/H_T)</f>
        <v>0</v>
      </c>
      <c r="K135" s="49" t="str">
        <f>IF(OR($E136=0,K$78=0),"",MAX(ABS(J135),ABS(L135)))</f>
        <v/>
      </c>
      <c r="L135" s="57">
        <f>IF(OR($E136=0,L$78=0),0,L$79/H_T)</f>
        <v>0</v>
      </c>
      <c r="M135" s="109">
        <f>IF(OR($E136=0,M$78=0),0,M$79/H_T)</f>
        <v>0</v>
      </c>
      <c r="N135" s="49" t="str">
        <f>IF(OR($E136=0,N$78=0),"",MAX(ABS(M135),ABS(O135)))</f>
        <v/>
      </c>
      <c r="O135" s="57">
        <f>IF(OR($E136=0,O$78=0),0,O$79/H_T)</f>
        <v>0</v>
      </c>
      <c r="P135" s="109">
        <f>IF(OR($E136=0,P$78=0),0,P$79/H_T)</f>
        <v>0</v>
      </c>
      <c r="Q135" s="49" t="str">
        <f>IF(OR($E136=0,Q$78=0),"",MAX(ABS(P135),ABS(R135)))</f>
        <v/>
      </c>
      <c r="R135" s="57">
        <f>IF(OR($E136=0,R$78=0),0,R$79/H_T)</f>
        <v>0</v>
      </c>
      <c r="S135" s="109">
        <f>IF(OR($E136=0,S$78=0),0,S$79/H_T)</f>
        <v>0</v>
      </c>
      <c r="T135" s="49" t="str">
        <f>IF(OR($E136=0,T$78=0),"",MAX(ABS(S135),ABS(U135)))</f>
        <v/>
      </c>
      <c r="U135" s="57">
        <f>IF(OR($E136=0,U$78=0),0,U$79/H_T)</f>
        <v>0</v>
      </c>
      <c r="V135" s="109">
        <f>IF(OR($E136=0,V$78=0),0,V$79/H_T)</f>
        <v>0</v>
      </c>
      <c r="W135" s="49" t="str">
        <f>IF(OR($E136=0,W$78=0),"",MAX(ABS(V135),ABS(X135)))</f>
        <v/>
      </c>
      <c r="X135" s="57">
        <f>IF(OR($E136=0,X$78=0),0,X$79/H_T)</f>
        <v>0</v>
      </c>
      <c r="Y135" s="109">
        <f>IF(OR($E136=0,Y$78=0),0,Y$79/H_T)</f>
        <v>0</v>
      </c>
      <c r="Z135" s="49" t="str">
        <f>IF(OR($E136=0,Z$78=0),"",MAX(ABS(Y135),ABS(AA135)))</f>
        <v/>
      </c>
      <c r="AA135" s="57">
        <f>IF(OR($E136=0,AA$78=0),0,AA$79/H_T)</f>
        <v>0</v>
      </c>
      <c r="AB135" s="109">
        <f>IF(OR($E136=0,AB$78=0),0,AB$79/H_T)</f>
        <v>0</v>
      </c>
      <c r="AC135" s="49" t="str">
        <f>IF(OR($E136=0,AC$78=0),"",MAX(ABS(AB135),ABS(AD135)))</f>
        <v/>
      </c>
      <c r="AD135" s="57">
        <f>IF(OR($E136=0,AD$78=0),0,AD$79/H_T)</f>
        <v>0</v>
      </c>
      <c r="AE135" s="109">
        <f>IF(OR($E136=0,AE$78=0),0,AE$79/H_T)</f>
        <v>0</v>
      </c>
      <c r="AF135" s="49" t="str">
        <f>IF(OR($E136=0,AF$78=0),"",MAX(ABS(AE135),ABS(AG135)))</f>
        <v/>
      </c>
      <c r="AG135" s="57">
        <f>IF(OR($E136=0,AG$78=0),0,AG$79/H_T)</f>
        <v>0</v>
      </c>
      <c r="AH135" s="109">
        <f>IF(OR($E136=0,AH$78=0),0,AH$79/H_T)</f>
        <v>0</v>
      </c>
      <c r="AI135" s="49" t="str">
        <f>IF(OR($E136=0,AI$78=0),"",MAX(ABS(AH135),ABS(AJ135)))</f>
        <v/>
      </c>
      <c r="AJ135" s="57">
        <f>IF(OR($E136=0,AJ$78=0),0,AJ$79/H_T)</f>
        <v>0</v>
      </c>
      <c r="AK135" s="109">
        <f>IF(OR($E136=0,AK$78=0),0,AK$79/H_T)</f>
        <v>0</v>
      </c>
      <c r="AL135" s="49" t="str">
        <f>IF(OR($E136=0,AL$78=0),"",MAX(ABS(AK135),ABS(AM135)))</f>
        <v/>
      </c>
      <c r="AM135" s="57">
        <f>IF(OR($E136=0,AM$78=0),0,AM$79/H_T)</f>
        <v>0</v>
      </c>
      <c r="AN135" s="109">
        <f>IF(OR($E136=0,AN$78=0),0,AN$79/H_T)</f>
        <v>0</v>
      </c>
      <c r="AO135" s="49" t="str">
        <f>IF(OR($E136=0,AO$78=0),"",MAX(ABS(AN135),ABS(AP135)))</f>
        <v/>
      </c>
      <c r="AP135" s="57">
        <f>IF(OR($E136=0,AP$78=0),0,AP$79/H_T)</f>
        <v>0</v>
      </c>
      <c r="AQ135" s="109">
        <f>IF(OR($E136=0,AQ$78=0),0,AQ$79/H_T)</f>
        <v>0</v>
      </c>
      <c r="AR135" s="49" t="str">
        <f>IF(OR($E136=0,AR$78=0),"",MAX(ABS(AQ135),ABS(AS135)))</f>
        <v/>
      </c>
      <c r="AS135" s="57">
        <f>IF(OR($E136=0,AS$78=0),0,AS$79/H_T)</f>
        <v>0</v>
      </c>
      <c r="AT135" s="109">
        <f>IF(OR($E136=0,AT$78=0),0,AT$79/H_T)</f>
        <v>0</v>
      </c>
      <c r="AU135" s="49" t="str">
        <f>IF(OR($E136=0,AU$78=0),"",MAX(ABS(AT135),ABS(AV135)))</f>
        <v/>
      </c>
      <c r="AV135" s="57">
        <f>IF(OR($E136=0,AV$78=0),0,AV$79/H_T)</f>
        <v>0</v>
      </c>
      <c r="AW135" s="109">
        <f>IF(OR($E136=0,AW$78=0),0,AW$79/H_T)</f>
        <v>0</v>
      </c>
      <c r="AX135" s="49" t="str">
        <f>IF(OR($E136=0,AX$78=0),"",MAX(ABS(AW135),ABS(AY135)))</f>
        <v/>
      </c>
      <c r="AY135" s="57">
        <f>IF(OR($E136=0,AY$78=0),0,AY$79/H_T)</f>
        <v>0</v>
      </c>
      <c r="AZ135" s="109">
        <f>IF(OR($E136=0,AZ$78=0),0,AZ$79/H_T)</f>
        <v>0</v>
      </c>
      <c r="BA135" s="49" t="str">
        <f>IF(OR($E136=0,BA$78=0),"",MAX(ABS(AZ135),ABS(BB135)))</f>
        <v/>
      </c>
      <c r="BB135" s="57">
        <f>IF(OR($E136=0,BB$78=0),0,BB$79/H_T)</f>
        <v>0</v>
      </c>
      <c r="BC135" s="109">
        <f>IF(OR($E136=0,BC$78=0),0,BC$79/H_T)</f>
        <v>0</v>
      </c>
      <c r="BD135" s="49" t="str">
        <f>IF(OR($E136=0,BD$78=0),"",MAX(ABS(BC135),ABS(BE135)))</f>
        <v/>
      </c>
      <c r="BE135" s="57">
        <f>IF(OR($E136=0,BE$78=0),0,BE$79/H_T)</f>
        <v>0</v>
      </c>
      <c r="BF135" s="109">
        <f>IF(OR($E136=0,BF$78=0),0,BF$79/H_T)</f>
        <v>0</v>
      </c>
      <c r="BG135" s="49" t="str">
        <f>IF(OR($E136=0,BG$78=0),"",MAX(ABS(BF135),ABS(BH135)))</f>
        <v/>
      </c>
      <c r="BH135" s="57">
        <f>IF(OR($E136=0,BH$78=0),0,BH$79/H_T)</f>
        <v>0</v>
      </c>
      <c r="BI135" s="109">
        <f>IF(OR($E136=0,BI$78=0),0,BI$79/H_T)</f>
        <v>0</v>
      </c>
      <c r="BJ135" s="49" t="str">
        <f>IF(OR($E136=0,BJ$78=0),"",MAX(ABS(BI135),ABS(BK135)))</f>
        <v/>
      </c>
      <c r="BK135" s="57">
        <f>IF(OR($E136=0,BK$78=0),0,BK$79/H_T)</f>
        <v>0</v>
      </c>
      <c r="BL135" s="109">
        <f>IF(OR($E136=0,BL$78=0),0,BL$79/H_T)</f>
        <v>0</v>
      </c>
      <c r="BM135" s="49" t="str">
        <f>IF(OR($E136=0,BM$78=0),"",MAX(ABS(BL135),ABS(BN135)))</f>
        <v/>
      </c>
      <c r="BN135" s="57">
        <f>IF(OR($E136=0,BN$78=0),0,BN$79/H_T)</f>
        <v>0</v>
      </c>
      <c r="BO135" s="109">
        <f>IF(OR($E136=0,BO$78=0),0,BO$79/H_T)</f>
        <v>0</v>
      </c>
      <c r="BP135" s="49" t="str">
        <f>IF(OR($E136=0,BP$78=0),"",MAX(ABS(BO135),ABS(BQ135)))</f>
        <v/>
      </c>
      <c r="BQ135" s="57">
        <f>IF(OR($E136=0,BQ$78=0),0,BQ$79/H_T)</f>
        <v>0</v>
      </c>
      <c r="BR135" s="109">
        <f>IF(OR($E136=0,BR$78=0),0,BR$79/H_T)</f>
        <v>0</v>
      </c>
      <c r="BS135" s="49" t="str">
        <f>IF(OR($E136=0,BS$78=0),"",MAX(ABS(BR135),ABS(BT135)))</f>
        <v/>
      </c>
      <c r="BT135" s="57">
        <f>IF(OR($E136=0,BT$78=0),0,BT$79/H_T)</f>
        <v>0</v>
      </c>
      <c r="BU135" s="109">
        <f>IF(OR($E136=0,BU$78=0),0,BU$79/H_T)</f>
        <v>0</v>
      </c>
      <c r="BV135" s="49" t="str">
        <f>IF(OR($E136=0,BV$78=0),"",MAX(ABS(BU135),ABS(BW135)))</f>
        <v/>
      </c>
      <c r="BW135" s="57">
        <f>IF(OR($E136=0,BW$78=0),0,BW$79/H_T)</f>
        <v>0</v>
      </c>
      <c r="BX135" s="109">
        <f>IF(OR($E136=0,BX$78=0),0,BX$79/H_T)</f>
        <v>0</v>
      </c>
      <c r="BY135" s="49" t="str">
        <f>IF(OR($E136=0,BY$78=0),"",MAX(ABS(BX135),ABS(BZ135)))</f>
        <v/>
      </c>
      <c r="BZ135" s="57">
        <f>IF(OR($E136=0,BZ$78=0),0,BZ$79/H_T)</f>
        <v>0</v>
      </c>
      <c r="CA135" s="109">
        <f>IF(OR($E136=0,CA$78=0),0,CA$79/H_T)</f>
        <v>0</v>
      </c>
      <c r="CB135" s="49" t="str">
        <f>IF(OR($E136=0,CB$78=0),"",MAX(ABS(CA135),ABS(CC135)))</f>
        <v/>
      </c>
      <c r="CC135" s="57">
        <f>IF(OR($E136=0,CC$78=0),0,CC$79/H_T)</f>
        <v>0</v>
      </c>
    </row>
    <row r="136" spans="1:81">
      <c r="B136" s="17" t="s">
        <v>112</v>
      </c>
      <c r="C136" s="91" t="str">
        <f>IF(A132="","",MAX(ABS(H136),ABS(K136),ABS(N136),ABS(Q136),ABS(T136),ABS(W136),ABS(Z136),ABS(AC136),ABS(AF136),ABS(AI136),ABS(AL136),ABS(AO136),ABS(AR136),ABS(AU136),ABS(AX136),ABS(BA136),ABS(BD136),ABS(BG136),ABS(BJ136),ABS(BM136),ABS(BP136),ABS(BS136),ABS(BV136),ABS(BY136),ABS(CB136)))</f>
        <v/>
      </c>
      <c r="D136" s="17" t="s">
        <v>106</v>
      </c>
      <c r="E136" s="48">
        <f>J16</f>
        <v>0</v>
      </c>
      <c r="F136" s="85" t="s">
        <v>112</v>
      </c>
      <c r="G136" s="29"/>
      <c r="H136" s="86">
        <f>IF(OR($E136=0,H$78=0),0,IF(H$78&gt;0,SQRT(H134^2+H135^2),-SQRT(H134^2+H135^2)))</f>
        <v>0</v>
      </c>
      <c r="I136" s="30"/>
      <c r="J136" s="29"/>
      <c r="K136" s="86">
        <f>IF(OR($E136=0,K$78=0),0,IF(K$78&gt;0,SQRT(K134^2+K135^2),-SQRT(K134^2+K135^2)))</f>
        <v>0</v>
      </c>
      <c r="L136" s="30"/>
      <c r="M136" s="29"/>
      <c r="N136" s="86">
        <f>IF(OR($E136=0,N$78=0),0,IF(N$78&gt;0,SQRT(N134^2+N135^2),-SQRT(N134^2+N135^2)))</f>
        <v>0</v>
      </c>
      <c r="O136" s="30"/>
      <c r="P136" s="29"/>
      <c r="Q136" s="86">
        <f>IF(OR($E136=0,Q$78=0),0,IF(Q$78&gt;0,SQRT(Q134^2+Q135^2),-SQRT(Q134^2+Q135^2)))</f>
        <v>0</v>
      </c>
      <c r="R136" s="30"/>
      <c r="S136" s="29"/>
      <c r="T136" s="86">
        <f>IF(OR($E136=0,T$78=0),0,IF(T$78&gt;0,SQRT(T134^2+T135^2),-SQRT(T134^2+T135^2)))</f>
        <v>0</v>
      </c>
      <c r="U136" s="30"/>
      <c r="V136" s="29"/>
      <c r="W136" s="86">
        <f>IF(OR($E136=0,W$78=0),0,IF(W$78&gt;0,SQRT(W134^2+W135^2),-SQRT(W134^2+W135^2)))</f>
        <v>0</v>
      </c>
      <c r="X136" s="30"/>
      <c r="Y136" s="29"/>
      <c r="Z136" s="86">
        <f>IF(OR($E136=0,Z$78=0),0,IF(Z$78&gt;0,SQRT(Z134^2+Z135^2),-SQRT(Z134^2+Z135^2)))</f>
        <v>0</v>
      </c>
      <c r="AA136" s="30"/>
      <c r="AB136" s="29"/>
      <c r="AC136" s="86">
        <f>IF(OR($E136=0,AC$78=0),0,IF(AC$78&gt;0,SQRT(AC134^2+AC135^2),-SQRT(AC134^2+AC135^2)))</f>
        <v>0</v>
      </c>
      <c r="AD136" s="30"/>
      <c r="AE136" s="29"/>
      <c r="AF136" s="86">
        <f>IF(OR($E136=0,AF$78=0),0,IF(AF$78&gt;0,SQRT(AF134^2+AF135^2),-SQRT(AF134^2+AF135^2)))</f>
        <v>0</v>
      </c>
      <c r="AG136" s="30"/>
      <c r="AH136" s="29"/>
      <c r="AI136" s="86">
        <f>IF(OR($E136=0,AI$78=0),0,IF(AI$78&gt;0,SQRT(AI134^2+AI135^2),-SQRT(AI134^2+AI135^2)))</f>
        <v>0</v>
      </c>
      <c r="AJ136" s="30"/>
      <c r="AK136" s="29"/>
      <c r="AL136" s="86">
        <f>IF(OR($E136=0,AL$78=0),0,IF(AL$78&gt;0,SQRT(AL134^2+AL135^2),-SQRT(AL134^2+AL135^2)))</f>
        <v>0</v>
      </c>
      <c r="AM136" s="30"/>
      <c r="AN136" s="29"/>
      <c r="AO136" s="86">
        <f>IF(OR($E136=0,AO$78=0),0,IF(AO$78&gt;0,SQRT(AO134^2+AO135^2),-SQRT(AO134^2+AO135^2)))</f>
        <v>0</v>
      </c>
      <c r="AP136" s="30"/>
      <c r="AQ136" s="29"/>
      <c r="AR136" s="86">
        <f>IF(OR($E136=0,AR$78=0),0,IF(AR$78&gt;0,SQRT(AR134^2+AR135^2),-SQRT(AR134^2+AR135^2)))</f>
        <v>0</v>
      </c>
      <c r="AS136" s="30"/>
      <c r="AT136" s="29"/>
      <c r="AU136" s="86">
        <f>IF(OR($E136=0,AU$78=0),0,IF(AU$78&gt;0,SQRT(AU134^2+AU135^2),-SQRT(AU134^2+AU135^2)))</f>
        <v>0</v>
      </c>
      <c r="AV136" s="30"/>
      <c r="AW136" s="29"/>
      <c r="AX136" s="86">
        <f>IF(OR($E136=0,AX$78=0),0,IF(AX$78&gt;0,SQRT(AX134^2+AX135^2),-SQRT(AX134^2+AX135^2)))</f>
        <v>0</v>
      </c>
      <c r="AY136" s="30"/>
      <c r="AZ136" s="29"/>
      <c r="BA136" s="86">
        <f>IF(OR($E136=0,BA$78=0),0,IF(BA$78&gt;0,SQRT(BA134^2+BA135^2),-SQRT(BA134^2+BA135^2)))</f>
        <v>0</v>
      </c>
      <c r="BB136" s="30"/>
      <c r="BC136" s="29"/>
      <c r="BD136" s="86">
        <f>IF(OR($E136=0,BD$78=0),0,IF(BD$78&gt;0,SQRT(BD134^2+BD135^2),-SQRT(BD134^2+BD135^2)))</f>
        <v>0</v>
      </c>
      <c r="BE136" s="30"/>
      <c r="BF136" s="29"/>
      <c r="BG136" s="86">
        <f>IF(OR($E136=0,BG$78=0),0,IF(BG$78&gt;0,SQRT(BG134^2+BG135^2),-SQRT(BG134^2+BG135^2)))</f>
        <v>0</v>
      </c>
      <c r="BH136" s="30"/>
      <c r="BI136" s="29"/>
      <c r="BJ136" s="86">
        <f>IF(OR($E136=0,BJ$78=0),0,IF(BJ$78&gt;0,SQRT(BJ134^2+BJ135^2),-SQRT(BJ134^2+BJ135^2)))</f>
        <v>0</v>
      </c>
      <c r="BK136" s="30"/>
      <c r="BL136" s="29"/>
      <c r="BM136" s="86">
        <f>IF(OR($E136=0,BM$78=0),0,IF(BM$78&gt;0,SQRT(BM134^2+BM135^2),-SQRT(BM134^2+BM135^2)))</f>
        <v>0</v>
      </c>
      <c r="BN136" s="30"/>
      <c r="BO136" s="29"/>
      <c r="BP136" s="86">
        <f>IF(OR($E136=0,BP$78=0),0,IF(BP$78&gt;0,SQRT(BP134^2+BP135^2),-SQRT(BP134^2+BP135^2)))</f>
        <v>0</v>
      </c>
      <c r="BQ136" s="30"/>
      <c r="BR136" s="29"/>
      <c r="BS136" s="86">
        <f>IF(OR($E136=0,BS$78=0),0,IF(BS$78&gt;0,SQRT(BS134^2+BS135^2),-SQRT(BS134^2+BS135^2)))</f>
        <v>0</v>
      </c>
      <c r="BT136" s="30"/>
      <c r="BU136" s="29"/>
      <c r="BV136" s="86">
        <f>IF(OR($E136=0,BV$78=0),0,IF(BV$78&gt;0,SQRT(BV134^2+BV135^2),-SQRT(BV134^2+BV135^2)))</f>
        <v>0</v>
      </c>
      <c r="BW136" s="30"/>
      <c r="BX136" s="29"/>
      <c r="BY136" s="86">
        <f>IF(OR($E136=0,BY$78=0),0,IF(BY$78&gt;0,SQRT(BY134^2+BY135^2),-SQRT(BY134^2+BY135^2)))</f>
        <v>0</v>
      </c>
      <c r="BZ136" s="30"/>
      <c r="CA136" s="29"/>
      <c r="CB136" s="86">
        <f>IF(OR($E136=0,CB$78=0),0,IF(CB$78&gt;0,SQRT(CB134^2+CB135^2),-SQRT(CB134^2+CB135^2)))</f>
        <v>0</v>
      </c>
      <c r="CC136" s="30"/>
    </row>
    <row r="137" spans="1:81">
      <c r="B137" s="17" t="s">
        <v>106</v>
      </c>
      <c r="C137" s="17" t="str">
        <f>IF(A132="","",E136)</f>
        <v/>
      </c>
      <c r="E137" s="17"/>
      <c r="F137" s="17"/>
      <c r="G137" s="17"/>
      <c r="H137" s="17"/>
      <c r="I137" s="17"/>
      <c r="J137" s="17"/>
      <c r="K137" s="17"/>
      <c r="L137" s="17"/>
      <c r="M137" s="17"/>
      <c r="P137" s="17"/>
      <c r="AP137" s="17"/>
      <c r="AQ137" s="17"/>
      <c r="AR137" s="17"/>
      <c r="AS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</row>
    <row r="138" spans="1:81">
      <c r="E138" s="17"/>
      <c r="F138" s="17" t="s">
        <v>114</v>
      </c>
      <c r="G138" s="17"/>
      <c r="H138" s="17" t="str">
        <f>IF($E143=0,"",IF($E140=H_T,"unterstützt","frei"))</f>
        <v/>
      </c>
      <c r="I138" s="17"/>
      <c r="J138" s="17"/>
      <c r="K138" s="17" t="str">
        <f>IF($E143=0,"",IF($E140=H_T,"unterstützt","frei"))</f>
        <v/>
      </c>
      <c r="L138" s="17"/>
      <c r="M138" s="17"/>
      <c r="N138" s="17" t="str">
        <f>IF($E143=0,"",IF($E140=H_T,"unterstützt","frei"))</f>
        <v/>
      </c>
      <c r="P138" s="17"/>
      <c r="Q138" s="17" t="str">
        <f>IF($E143=0,"",IF($E140=H_T,"unterstützt","frei"))</f>
        <v/>
      </c>
      <c r="T138" s="17" t="str">
        <f>IF($E143=0,"",IF($E140=H_T,"unterstützt","frei"))</f>
        <v/>
      </c>
      <c r="W138" s="17" t="str">
        <f>IF($E143=0,"",IF($E140=H_T,"unterstützt","frei"))</f>
        <v/>
      </c>
      <c r="Z138" s="17" t="str">
        <f>IF($E143=0,"",IF($E140=H_T,"unterstützt","frei"))</f>
        <v/>
      </c>
      <c r="AC138" s="17" t="str">
        <f>IF($E143=0,"",IF($E140=H_T,"unterstützt","frei"))</f>
        <v/>
      </c>
      <c r="AF138" s="17" t="str">
        <f>IF($E143=0,"",IF($E140=H_T,"unterstützt","frei"))</f>
        <v/>
      </c>
      <c r="AI138" s="17" t="str">
        <f>IF($E143=0,"",IF($E140=H_T,"unterstützt","frei"))</f>
        <v/>
      </c>
      <c r="AL138" s="17" t="str">
        <f>IF($E143=0,"",IF($E140=H_T,"unterstützt","frei"))</f>
        <v/>
      </c>
      <c r="AO138" s="17" t="str">
        <f>IF($E143=0,"",IF($E140=H_T,"unterstützt","frei"))</f>
        <v/>
      </c>
      <c r="AP138" s="17"/>
      <c r="AQ138" s="17"/>
      <c r="AR138" s="17" t="str">
        <f>IF($E143=0,"",IF($E140=H_T,"unterstützt","frei"))</f>
        <v/>
      </c>
      <c r="AS138" s="17"/>
      <c r="AU138" s="17" t="str">
        <f>IF($E143=0,"",IF($E140=H_T,"unterstützt","frei"))</f>
        <v/>
      </c>
      <c r="AW138" s="17"/>
      <c r="AX138" s="17" t="str">
        <f>IF($E143=0,"",IF($E140=H_T,"unterstützt","frei"))</f>
        <v/>
      </c>
      <c r="AY138" s="17"/>
      <c r="AZ138" s="17"/>
      <c r="BA138" s="17" t="str">
        <f>IF($E143=0,"",IF($E140=H_T,"unterstützt","frei"))</f>
        <v/>
      </c>
      <c r="BB138" s="17"/>
      <c r="BC138" s="17"/>
      <c r="BD138" s="17" t="str">
        <f>IF($E143=0,"",IF($E140=H_T,"unterstützt","frei"))</f>
        <v/>
      </c>
      <c r="BE138" s="17"/>
      <c r="BF138" s="17"/>
      <c r="BG138" s="17" t="str">
        <f>IF($E143=0,"",IF($E140=H_T,"unterstützt","frei"))</f>
        <v/>
      </c>
      <c r="BH138" s="17"/>
      <c r="BI138" s="17"/>
      <c r="BJ138" s="17" t="str">
        <f>IF($E143=0,"",IF($E140=H_T,"unterstützt","frei"))</f>
        <v/>
      </c>
      <c r="BK138" s="17"/>
      <c r="BL138" s="17"/>
      <c r="BM138" s="17" t="str">
        <f>IF($E143=0,"",IF($E140=H_T,"unterstützt","frei"))</f>
        <v/>
      </c>
      <c r="BN138" s="17"/>
      <c r="BO138" s="17"/>
      <c r="BP138" s="17" t="str">
        <f>IF($E143=0,"",IF($E140=H_T,"unterstützt","frei"))</f>
        <v/>
      </c>
      <c r="BQ138" s="17"/>
      <c r="BR138" s="17"/>
      <c r="BS138" s="17" t="str">
        <f>IF($E143=0,"",IF($E140=H_T,"unterstützt","frei"))</f>
        <v/>
      </c>
      <c r="BT138" s="17"/>
      <c r="BU138" s="17"/>
      <c r="BV138" s="17" t="str">
        <f>IF($E143=0,"",IF($E140=H_T,"unterstützt","frei"))</f>
        <v/>
      </c>
      <c r="BW138" s="17"/>
      <c r="BX138" s="17"/>
      <c r="BY138" s="17" t="str">
        <f>IF($E143=0,"",IF($E140=H_T,"unterstützt","frei"))</f>
        <v/>
      </c>
      <c r="BZ138" s="17"/>
      <c r="CA138" s="17"/>
      <c r="CB138" s="17" t="str">
        <f>IF($E143=0,"",IF($E140=H_T,"unterstützt","frei"))</f>
        <v/>
      </c>
      <c r="CC138" s="17"/>
    </row>
    <row r="139" spans="1:81">
      <c r="A139" s="89" t="str">
        <f>IF(OR(ABS(H143)=Bemessung!$C$24,ABS(K143)=Bemessung!$C$24,ABS(N143)=Bemessung!$C$24,ABS(Q143)=Bemessung!$C$24,ABS(T143)=Bemessung!$C$24,ABS(W143)=Bemessung!$C$24,ABS(Z143)=Bemessung!$C$24,ABS(AC143)=Bemessung!$C$24,ABS(AF143)=Bemessung!$C$24,ABS(AI143)=Bemessung!$C$24,ABS(AL143)=Bemessung!$C$24,ABS(AO143)=Bemessung!$C$24,ABS(AR143)=Bemessung!$C$24,ABS(AU143)=Bemessung!$C$24,ABS(AX143)=Bemessung!$C$24,ABS(BA143)=Bemessung!$C$24,ABS(BD143)=Bemessung!$C$24,ABS(BG143)=Bemessung!$C$24,ABS(BJ143)=Bemessung!$C$24,ABS(BM143)=Bemessung!$C$24,ABS(BP143)=Bemessung!$C$24,ABS(BS143)=Bemessung!$C$24,ABS(BV143)=Bemessung!$C$24,ABS(BY143)=Bemessung!$C$24,ABS(CB143)=Bemessung!$C$24),D139,"")</f>
        <v/>
      </c>
      <c r="D139" s="17">
        <v>9</v>
      </c>
      <c r="F139" s="17" t="s">
        <v>115</v>
      </c>
      <c r="G139" s="17"/>
      <c r="H139" s="48" t="str">
        <f>IF($E143=0,"",IF($E141=0,"unterstützt","frei"))</f>
        <v/>
      </c>
      <c r="I139" s="17"/>
      <c r="J139" s="17"/>
      <c r="K139" s="48" t="str">
        <f>IF($E143=0,"",IF($E141=0,"unterstützt","frei"))</f>
        <v/>
      </c>
      <c r="L139" s="17"/>
      <c r="M139" s="17"/>
      <c r="N139" s="48" t="str">
        <f>IF($E143=0,"",IF($E141=0,"unterstützt","frei"))</f>
        <v/>
      </c>
      <c r="P139" s="17"/>
      <c r="Q139" s="48" t="str">
        <f>IF($E143=0,"",IF($E141=0,"unterstützt","frei"))</f>
        <v/>
      </c>
      <c r="T139" s="48" t="str">
        <f>IF($E143=0,"",IF($E141=0,"unterstützt","frei"))</f>
        <v/>
      </c>
      <c r="W139" s="48" t="str">
        <f>IF($E143=0,"",IF($E141=0,"unterstützt","frei"))</f>
        <v/>
      </c>
      <c r="Z139" s="48" t="str">
        <f>IF($E143=0,"",IF($E141=0,"unterstützt","frei"))</f>
        <v/>
      </c>
      <c r="AC139" s="48" t="str">
        <f>IF($E143=0,"",IF($E141=0,"unterstützt","frei"))</f>
        <v/>
      </c>
      <c r="AF139" s="48" t="str">
        <f>IF($E143=0,"",IF($E141=0,"unterstützt","frei"))</f>
        <v/>
      </c>
      <c r="AI139" s="48" t="str">
        <f>IF($E143=0,"",IF($E141=0,"unterstützt","frei"))</f>
        <v/>
      </c>
      <c r="AL139" s="48" t="str">
        <f>IF($E143=0,"",IF($E141=0,"unterstützt","frei"))</f>
        <v/>
      </c>
      <c r="AO139" s="48" t="str">
        <f>IF($E143=0,"",IF($E141=0,"unterstützt","frei"))</f>
        <v/>
      </c>
      <c r="AP139" s="17"/>
      <c r="AQ139" s="17"/>
      <c r="AR139" s="48" t="str">
        <f>IF($E143=0,"",IF($E141=0,"unterstützt","frei"))</f>
        <v/>
      </c>
      <c r="AS139" s="17"/>
      <c r="AU139" s="48" t="str">
        <f>IF($E143=0,"",IF($E141=0,"unterstützt","frei"))</f>
        <v/>
      </c>
      <c r="AW139" s="17"/>
      <c r="AX139" s="48" t="str">
        <f>IF($E143=0,"",IF($E141=0,"unterstützt","frei"))</f>
        <v/>
      </c>
      <c r="AY139" s="17"/>
      <c r="AZ139" s="17"/>
      <c r="BA139" s="48" t="str">
        <f>IF($E143=0,"",IF($E141=0,"unterstützt","frei"))</f>
        <v/>
      </c>
      <c r="BB139" s="17"/>
      <c r="BC139" s="17"/>
      <c r="BD139" s="48" t="str">
        <f>IF($E143=0,"",IF($E141=0,"unterstützt","frei"))</f>
        <v/>
      </c>
      <c r="BE139" s="17"/>
      <c r="BF139" s="17"/>
      <c r="BG139" s="48" t="str">
        <f>IF($E143=0,"",IF($E141=0,"unterstützt","frei"))</f>
        <v/>
      </c>
      <c r="BH139" s="17"/>
      <c r="BI139" s="17"/>
      <c r="BJ139" s="48" t="str">
        <f>IF($E143=0,"",IF($E141=0,"unterstützt","frei"))</f>
        <v/>
      </c>
      <c r="BK139" s="17"/>
      <c r="BL139" s="17"/>
      <c r="BM139" s="48" t="str">
        <f>IF($E143=0,"",IF($E141=0,"unterstützt","frei"))</f>
        <v/>
      </c>
      <c r="BN139" s="17"/>
      <c r="BO139" s="17"/>
      <c r="BP139" s="48" t="str">
        <f>IF($E143=0,"",IF($E141=0,"unterstützt","frei"))</f>
        <v/>
      </c>
      <c r="BQ139" s="17"/>
      <c r="BR139" s="17"/>
      <c r="BS139" s="48" t="str">
        <f>IF($E143=0,"",IF($E141=0,"unterstützt","frei"))</f>
        <v/>
      </c>
      <c r="BT139" s="17"/>
      <c r="BU139" s="17"/>
      <c r="BV139" s="48" t="str">
        <f>IF($E143=0,"",IF($E141=0,"unterstützt","frei"))</f>
        <v/>
      </c>
      <c r="BW139" s="17"/>
      <c r="BX139" s="17"/>
      <c r="BY139" s="48" t="str">
        <f>IF($E143=0,"",IF($E141=0,"unterstützt","frei"))</f>
        <v/>
      </c>
      <c r="BZ139" s="17"/>
      <c r="CA139" s="17"/>
      <c r="CB139" s="48" t="str">
        <f>IF($E143=0,"",IF($E141=0,"unterstützt","frei"))</f>
        <v/>
      </c>
      <c r="CC139" s="17"/>
    </row>
    <row r="140" spans="1:81">
      <c r="B140" s="17"/>
      <c r="D140" s="17" t="s">
        <v>109</v>
      </c>
      <c r="E140" s="48">
        <f>E134</f>
        <v>0</v>
      </c>
      <c r="F140" s="53" t="s">
        <v>116</v>
      </c>
      <c r="G140" s="52"/>
      <c r="H140" s="84" t="str">
        <f>IF(OR($E143=0,H$78=0),"",IF(H$78=0,"",H$78/H_T))</f>
        <v/>
      </c>
      <c r="I140" s="14"/>
      <c r="J140" s="52"/>
      <c r="K140" s="84" t="str">
        <f>IF(OR($E143=0,K$78=0),"",IF(K$78=0,"",K$78/H_T))</f>
        <v/>
      </c>
      <c r="L140" s="14"/>
      <c r="M140" s="52"/>
      <c r="N140" s="84" t="str">
        <f>IF(OR($E143=0,N$78=0),"",IF(N$78=0,"",N$78/H_T))</f>
        <v/>
      </c>
      <c r="O140" s="14"/>
      <c r="P140" s="52"/>
      <c r="Q140" s="84" t="str">
        <f>IF(OR($E143=0,Q$78=0),"",IF(Q$78=0,"",Q$78/H_T))</f>
        <v/>
      </c>
      <c r="R140" s="14"/>
      <c r="S140" s="52"/>
      <c r="T140" s="84" t="str">
        <f>IF(OR($E143=0,T$78=0),"",IF(T$78=0,"",T$78/H_T))</f>
        <v/>
      </c>
      <c r="U140" s="14"/>
      <c r="V140" s="52"/>
      <c r="W140" s="84" t="str">
        <f>IF(OR($E143=0,W$78=0),"",IF(W$78=0,"",W$78/H_T))</f>
        <v/>
      </c>
      <c r="X140" s="14"/>
      <c r="Y140" s="52"/>
      <c r="Z140" s="84" t="str">
        <f>IF(OR($E143=0,Z$78=0),"",IF(Z$78=0,"",Z$78/H_T))</f>
        <v/>
      </c>
      <c r="AA140" s="14"/>
      <c r="AB140" s="52"/>
      <c r="AC140" s="84" t="str">
        <f>IF(OR($E143=0,AC$78=0),"",IF(AC$78=0,"",AC$78/H_T))</f>
        <v/>
      </c>
      <c r="AD140" s="14"/>
      <c r="AE140" s="52"/>
      <c r="AF140" s="84" t="str">
        <f>IF(OR($E143=0,AF$78=0),"",IF(AF$78=0,"",AF$78/H_T))</f>
        <v/>
      </c>
      <c r="AG140" s="14"/>
      <c r="AH140" s="52"/>
      <c r="AI140" s="84" t="str">
        <f>IF(OR($E143=0,AI$78=0),"",IF(AI$78=0,"",AI$78/H_T))</f>
        <v/>
      </c>
      <c r="AJ140" s="14"/>
      <c r="AK140" s="52"/>
      <c r="AL140" s="84" t="str">
        <f>IF(OR($E143=0,AL$78=0),"",IF(AL$78=0,"",AL$78/H_T))</f>
        <v/>
      </c>
      <c r="AM140" s="14"/>
      <c r="AN140" s="52"/>
      <c r="AO140" s="84" t="str">
        <f>IF(OR($E143=0,AO$78=0),"",IF(AO$78=0,"",AO$78/H_T))</f>
        <v/>
      </c>
      <c r="AP140" s="14"/>
      <c r="AQ140" s="52"/>
      <c r="AR140" s="84" t="str">
        <f>IF(OR($E143=0,AR$78=0),"",IF(AR$78=0,"",AR$78/H_T))</f>
        <v/>
      </c>
      <c r="AS140" s="14"/>
      <c r="AT140" s="52"/>
      <c r="AU140" s="84" t="str">
        <f>IF(OR($E143=0,AU$78=0),"",IF(AU$78=0,"",AU$78/H_T))</f>
        <v/>
      </c>
      <c r="AV140" s="14"/>
      <c r="AW140" s="52"/>
      <c r="AX140" s="84" t="str">
        <f>IF(OR($E143=0,AX$78=0),"",IF(AX$78=0,"",AX$78/H_T))</f>
        <v/>
      </c>
      <c r="AY140" s="14"/>
      <c r="AZ140" s="52"/>
      <c r="BA140" s="84" t="str">
        <f>IF(OR($E143=0,BA$78=0),"",IF(BA$78=0,"",BA$78/H_T))</f>
        <v/>
      </c>
      <c r="BB140" s="14"/>
      <c r="BC140" s="52"/>
      <c r="BD140" s="84" t="str">
        <f>IF(OR($E143=0,BD$78=0),"",IF(BD$78=0,"",BD$78/H_T))</f>
        <v/>
      </c>
      <c r="BE140" s="14"/>
      <c r="BF140" s="52"/>
      <c r="BG140" s="84" t="str">
        <f>IF(OR($E143=0,BG$78=0),"",IF(BG$78=0,"",BG$78/H_T))</f>
        <v/>
      </c>
      <c r="BH140" s="14"/>
      <c r="BI140" s="52"/>
      <c r="BJ140" s="84" t="str">
        <f>IF(OR($E143=0,BJ$78=0),"",IF(BJ$78=0,"",BJ$78/H_T))</f>
        <v/>
      </c>
      <c r="BK140" s="14"/>
      <c r="BL140" s="52"/>
      <c r="BM140" s="84" t="str">
        <f>IF(OR($E143=0,BM$78=0),"",IF(BM$78=0,"",BM$78/H_T))</f>
        <v/>
      </c>
      <c r="BN140" s="14"/>
      <c r="BO140" s="52"/>
      <c r="BP140" s="84" t="str">
        <f>IF(OR($E143=0,BP$78=0),"",IF(BP$78=0,"",BP$78/H_T))</f>
        <v/>
      </c>
      <c r="BQ140" s="14"/>
      <c r="BR140" s="52"/>
      <c r="BS140" s="84" t="str">
        <f>IF(OR($E143=0,BS$78=0),"",IF(BS$78=0,"",BS$78/H_T))</f>
        <v/>
      </c>
      <c r="BT140" s="14"/>
      <c r="BU140" s="52"/>
      <c r="BV140" s="84" t="str">
        <f>IF(OR($E143=0,BV$78=0),"",IF(BV$78=0,"",BV$78/H_T))</f>
        <v/>
      </c>
      <c r="BW140" s="14"/>
      <c r="BX140" s="52"/>
      <c r="BY140" s="84" t="str">
        <f>IF(OR($E143=0,BY$78=0),"",IF(BY$78=0,"",BY$78/H_T))</f>
        <v/>
      </c>
      <c r="BZ140" s="14"/>
      <c r="CA140" s="52"/>
      <c r="CB140" s="84" t="str">
        <f>IF(OR($E143=0,CB$78=0),"",IF(CB$78=0,"",CB$78/H_T))</f>
        <v/>
      </c>
      <c r="CC140" s="14"/>
    </row>
    <row r="141" spans="1:81">
      <c r="B141" s="17" t="s">
        <v>111</v>
      </c>
      <c r="C141" s="91" t="str">
        <f>IF(A139="","",MAX(MAX(H141,K141,N141,Q141,T141,W141,Z141,AC141,AF141,AI141,AL141,AO141,AR141,AU141,AX141,BA141,BD141,BG141,BJ141,BM141,BP141,BS141,BV141,BY141,CB141),ABS(MIN(H141,K141,N141,Q141,T141,W141,Z141,AC141,AF141,AI141,AL141,AO141,AR141,AU141,AX141,BA141,BD141,BG141,BJ141,BM141,BP141,BS141,BV141,BY141,CB141))))</f>
        <v/>
      </c>
      <c r="D141" s="17" t="s">
        <v>110</v>
      </c>
      <c r="E141" s="48">
        <f>E140-E143</f>
        <v>0</v>
      </c>
      <c r="F141" s="55" t="s">
        <v>111</v>
      </c>
      <c r="G141" s="33"/>
      <c r="H141" s="48" t="str">
        <f>IF(frei="nein",0,IF(OR($E143=0,H$78=0),"",IF(H$78=0,"",IF(AND(H138="frei",H139="frei"),6*H140*H$76/H$80/$E143,4*H140*H$76/H$80/$E143))))</f>
        <v/>
      </c>
      <c r="I141" s="48"/>
      <c r="J141" s="33"/>
      <c r="K141" s="48" t="str">
        <f>IF(frei="nein",0,IF(OR($E143=0,K$78=0),"",IF(K$78=0,"",IF(AND(K138="frei",K139="frei"),6*K140*K$76/K$80/$E143,4*K140*K$76/K$80/$E143))))</f>
        <v/>
      </c>
      <c r="L141" s="48"/>
      <c r="M141" s="33"/>
      <c r="N141" s="48" t="str">
        <f>IF(frei="nein",0,IF(OR($E143=0,N$78=0),"",IF(N$78=0,"",IF(AND(N138="frei",N139="frei"),6*N140*N$76/N$80/$E143,4*N140*N$76/N$80/$E143))))</f>
        <v/>
      </c>
      <c r="O141" s="48"/>
      <c r="P141" s="33"/>
      <c r="Q141" s="48" t="str">
        <f>IF(frei="nein",0,IF(OR($E143=0,Q$78=0),"",IF(Q$78=0,"",IF(AND(Q138="frei",Q139="frei"),6*Q140*Q$76/Q$80/$E143,4*Q140*Q$76/Q$80/$E143))))</f>
        <v/>
      </c>
      <c r="R141" s="48"/>
      <c r="S141" s="33"/>
      <c r="T141" s="48" t="str">
        <f>IF(frei="nein",0,IF(OR($E143=0,T$78=0),"",IF(T$78=0,"",IF(AND(T138="frei",T139="frei"),6*T140*T$76/T$80/$E143,4*T140*T$76/T$80/$E143))))</f>
        <v/>
      </c>
      <c r="U141" s="48"/>
      <c r="V141" s="33"/>
      <c r="W141" s="48" t="str">
        <f>IF(frei="nein",0,IF(OR($E143=0,W$78=0),"",IF(W$78=0,"",IF(AND(W138="frei",W139="frei"),6*W140*W$76/W$80/$E143,4*W140*W$76/W$80/$E143))))</f>
        <v/>
      </c>
      <c r="X141" s="48"/>
      <c r="Y141" s="33"/>
      <c r="Z141" s="48" t="str">
        <f>IF(frei="nein",0,IF(OR($E143=0,Z$78=0),"",IF(Z$78=0,"",IF(AND(Z138="frei",Z139="frei"),6*Z140*Z$76/Z$80/$E143,4*Z140*Z$76/Z$80/$E143))))</f>
        <v/>
      </c>
      <c r="AA141" s="48"/>
      <c r="AB141" s="33"/>
      <c r="AC141" s="48" t="str">
        <f>IF(frei="nein",0,IF(OR($E143=0,AC$78=0),"",IF(AC$78=0,"",IF(AND(AC138="frei",AC139="frei"),6*AC140*AC$76/AC$80/$E143,4*AC140*AC$76/AC$80/$E143))))</f>
        <v/>
      </c>
      <c r="AD141" s="48"/>
      <c r="AE141" s="33"/>
      <c r="AF141" s="48" t="str">
        <f>IF(frei="nein",0,IF(OR($E143=0,AF$78=0),"",IF(AF$78=0,"",IF(AND(AF138="frei",AF139="frei"),6*AF140*AF$76/AF$80/$E143,4*AF140*AF$76/AF$80/$E143))))</f>
        <v/>
      </c>
      <c r="AG141" s="48"/>
      <c r="AH141" s="33"/>
      <c r="AI141" s="48" t="str">
        <f>IF(frei="nein",0,IF(OR($E143=0,AI$78=0),"",IF(AI$78=0,"",IF(AND(AI138="frei",AI139="frei"),6*AI140*AI$76/AI$80/$E143,4*AI140*AI$76/AI$80/$E143))))</f>
        <v/>
      </c>
      <c r="AJ141" s="48"/>
      <c r="AK141" s="33"/>
      <c r="AL141" s="48" t="str">
        <f>IF(frei="nein",0,IF(OR($E143=0,AL$78=0),"",IF(AL$78=0,"",IF(AND(AL138="frei",AL139="frei"),6*AL140*AL$76/AL$80/$E143,4*AL140*AL$76/AL$80/$E143))))</f>
        <v/>
      </c>
      <c r="AM141" s="48"/>
      <c r="AN141" s="33"/>
      <c r="AO141" s="48" t="str">
        <f>IF(frei="nein",0,IF(OR($E143=0,AO$78=0),"",IF(AO$78=0,"",IF(AND(AO138="frei",AO139="frei"),6*AO140*AO$76/AO$80/$E143,4*AO140*AO$76/AO$80/$E143))))</f>
        <v/>
      </c>
      <c r="AP141" s="48"/>
      <c r="AQ141" s="33"/>
      <c r="AR141" s="48" t="str">
        <f>IF(frei="nein",0,IF(OR($E143=0,AR$78=0),"",IF(AR$78=0,"",IF(AND(AR138="frei",AR139="frei"),6*AR140*AR$76/AR$80/$E143,4*AR140*AR$76/AR$80/$E143))))</f>
        <v/>
      </c>
      <c r="AS141" s="48"/>
      <c r="AT141" s="33"/>
      <c r="AU141" s="48" t="str">
        <f>IF(frei="nein",0,IF(OR($E143=0,AU$78=0),"",IF(AU$78=0,"",IF(AND(AU138="frei",AU139="frei"),6*AU140*AU$76/AU$80/$E143,4*AU140*AU$76/AU$80/$E143))))</f>
        <v/>
      </c>
      <c r="AV141" s="48"/>
      <c r="AW141" s="33"/>
      <c r="AX141" s="48" t="str">
        <f>IF(frei="nein",0,IF(OR($E143=0,AX$78=0),"",IF(AX$78=0,"",IF(AND(AX138="frei",AX139="frei"),6*AX140*AX$76/AX$80/$E143,4*AX140*AX$76/AX$80/$E143))))</f>
        <v/>
      </c>
      <c r="AY141" s="48"/>
      <c r="AZ141" s="33"/>
      <c r="BA141" s="48" t="str">
        <f>IF(frei="nein",0,IF(OR($E143=0,BA$78=0),"",IF(BA$78=0,"",IF(AND(BA138="frei",BA139="frei"),6*BA140*BA$76/BA$80/$E143,4*BA140*BA$76/BA$80/$E143))))</f>
        <v/>
      </c>
      <c r="BB141" s="48"/>
      <c r="BC141" s="33"/>
      <c r="BD141" s="48" t="str">
        <f>IF(frei="nein",0,IF(OR($E143=0,BD$78=0),"",IF(BD$78=0,"",IF(AND(BD138="frei",BD139="frei"),6*BD140*BD$76/BD$80/$E143,4*BD140*BD$76/BD$80/$E143))))</f>
        <v/>
      </c>
      <c r="BE141" s="48"/>
      <c r="BF141" s="33"/>
      <c r="BG141" s="48" t="str">
        <f>IF(frei="nein",0,IF(OR($E143=0,BG$78=0),"",IF(BG$78=0,"",IF(AND(BG138="frei",BG139="frei"),6*BG140*BG$76/BG$80/$E143,4*BG140*BG$76/BG$80/$E143))))</f>
        <v/>
      </c>
      <c r="BH141" s="48"/>
      <c r="BI141" s="33"/>
      <c r="BJ141" s="48" t="str">
        <f>IF(frei="nein",0,IF(OR($E143=0,BJ$78=0),"",IF(BJ$78=0,"",IF(AND(BJ138="frei",BJ139="frei"),6*BJ140*BJ$76/BJ$80/$E143,4*BJ140*BJ$76/BJ$80/$E143))))</f>
        <v/>
      </c>
      <c r="BK141" s="48"/>
      <c r="BL141" s="33"/>
      <c r="BM141" s="48" t="str">
        <f>IF(frei="nein",0,IF(OR($E143=0,BM$78=0),"",IF(BM$78=0,"",IF(AND(BM138="frei",BM139="frei"),6*BM140*BM$76/BM$80/$E143,4*BM140*BM$76/BM$80/$E143))))</f>
        <v/>
      </c>
      <c r="BN141" s="48"/>
      <c r="BO141" s="33"/>
      <c r="BP141" s="48" t="str">
        <f>IF(frei="nein",0,IF(OR($E143=0,BP$78=0),"",IF(BP$78=0,"",IF(AND(BP138="frei",BP139="frei"),6*BP140*BP$76/BP$80/$E143,4*BP140*BP$76/BP$80/$E143))))</f>
        <v/>
      </c>
      <c r="BQ141" s="48"/>
      <c r="BR141" s="33"/>
      <c r="BS141" s="48" t="str">
        <f>IF(frei="nein",0,IF(OR($E143=0,BS$78=0),"",IF(BS$78=0,"",IF(AND(BS138="frei",BS139="frei"),6*BS140*BS$76/BS$80/$E143,4*BS140*BS$76/BS$80/$E143))))</f>
        <v/>
      </c>
      <c r="BT141" s="48"/>
      <c r="BU141" s="33"/>
      <c r="BV141" s="48" t="str">
        <f>IF(frei="nein",0,IF(OR($E143=0,BV$78=0),"",IF(BV$78=0,"",IF(AND(BV138="frei",BV139="frei"),6*BV140*BV$76/BV$80/$E143,4*BV140*BV$76/BV$80/$E143))))</f>
        <v/>
      </c>
      <c r="BW141" s="48"/>
      <c r="BX141" s="33"/>
      <c r="BY141" s="48" t="str">
        <f>IF(frei="nein",0,IF(OR($E143=0,BY$78=0),"",IF(BY$78=0,"",IF(AND(BY138="frei",BY139="frei"),6*BY140*BY$76/BY$80/$E143,4*BY140*BY$76/BY$80/$E143))))</f>
        <v/>
      </c>
      <c r="BZ141" s="48"/>
      <c r="CA141" s="33"/>
      <c r="CB141" s="48" t="str">
        <f>IF(frei="nein",0,IF(OR($E143=0,CB$78=0),"",IF(CB$78=0,"",IF(AND(CB138="frei",CB139="frei"),6*CB140*CB$76/CB$80/$E143,4*CB140*CB$76/CB$80/$E143))))</f>
        <v/>
      </c>
      <c r="CC141" s="48"/>
    </row>
    <row r="142" spans="1:81">
      <c r="B142" s="17"/>
      <c r="C142" s="90"/>
      <c r="F142" s="56" t="s">
        <v>149</v>
      </c>
      <c r="G142" s="109">
        <f>IF(OR($E143=0,G$78=0),0,G$79/H_T)</f>
        <v>0</v>
      </c>
      <c r="H142" s="49" t="str">
        <f>IF(OR($E143=0,H$78=0),"",MAX(ABS(G142),ABS(I142)))</f>
        <v/>
      </c>
      <c r="I142" s="57">
        <f>IF(OR($E143=0,I$78=0),0,I$79/H_T)</f>
        <v>0</v>
      </c>
      <c r="J142" s="109">
        <f>IF(OR($E143=0,J$78=0),0,J$79/H_T)</f>
        <v>0</v>
      </c>
      <c r="K142" s="49" t="str">
        <f>IF(OR($E143=0,K$78=0),"",MAX(ABS(J142),ABS(L142)))</f>
        <v/>
      </c>
      <c r="L142" s="57">
        <f>IF(OR($E143=0,L$78=0),0,L$79/H_T)</f>
        <v>0</v>
      </c>
      <c r="M142" s="109">
        <f>IF(OR($E143=0,M$78=0),0,M$79/H_T)</f>
        <v>0</v>
      </c>
      <c r="N142" s="49" t="str">
        <f>IF(OR($E143=0,N$78=0),"",MAX(ABS(M142),ABS(O142)))</f>
        <v/>
      </c>
      <c r="O142" s="57">
        <f>IF(OR($E143=0,O$78=0),0,O$79/H_T)</f>
        <v>0</v>
      </c>
      <c r="P142" s="109">
        <f>IF(OR($E143=0,P$78=0),0,P$79/H_T)</f>
        <v>0</v>
      </c>
      <c r="Q142" s="49" t="str">
        <f>IF(OR($E143=0,Q$78=0),"",MAX(ABS(P142),ABS(R142)))</f>
        <v/>
      </c>
      <c r="R142" s="57">
        <f>IF(OR($E143=0,R$78=0),0,R$79/H_T)</f>
        <v>0</v>
      </c>
      <c r="S142" s="109">
        <f>IF(OR($E143=0,S$78=0),0,S$79/H_T)</f>
        <v>0</v>
      </c>
      <c r="T142" s="49" t="str">
        <f>IF(OR($E143=0,T$78=0),"",MAX(ABS(S142),ABS(U142)))</f>
        <v/>
      </c>
      <c r="U142" s="57">
        <f>IF(OR($E143=0,U$78=0),0,U$79/H_T)</f>
        <v>0</v>
      </c>
      <c r="V142" s="109">
        <f>IF(OR($E143=0,V$78=0),0,V$79/H_T)</f>
        <v>0</v>
      </c>
      <c r="W142" s="49" t="str">
        <f>IF(OR($E143=0,W$78=0),"",MAX(ABS(V142),ABS(X142)))</f>
        <v/>
      </c>
      <c r="X142" s="57">
        <f>IF(OR($E143=0,X$78=0),0,X$79/H_T)</f>
        <v>0</v>
      </c>
      <c r="Y142" s="109">
        <f>IF(OR($E143=0,Y$78=0),0,Y$79/H_T)</f>
        <v>0</v>
      </c>
      <c r="Z142" s="49" t="str">
        <f>IF(OR($E143=0,Z$78=0),"",MAX(ABS(Y142),ABS(AA142)))</f>
        <v/>
      </c>
      <c r="AA142" s="57">
        <f>IF(OR($E143=0,AA$78=0),0,AA$79/H_T)</f>
        <v>0</v>
      </c>
      <c r="AB142" s="109">
        <f>IF(OR($E143=0,AB$78=0),0,AB$79/H_T)</f>
        <v>0</v>
      </c>
      <c r="AC142" s="49" t="str">
        <f>IF(OR($E143=0,AC$78=0),"",MAX(ABS(AB142),ABS(AD142)))</f>
        <v/>
      </c>
      <c r="AD142" s="57">
        <f>IF(OR($E143=0,AD$78=0),0,AD$79/H_T)</f>
        <v>0</v>
      </c>
      <c r="AE142" s="109">
        <f>IF(OR($E143=0,AE$78=0),0,AE$79/H_T)</f>
        <v>0</v>
      </c>
      <c r="AF142" s="49" t="str">
        <f>IF(OR($E143=0,AF$78=0),"",MAX(ABS(AE142),ABS(AG142)))</f>
        <v/>
      </c>
      <c r="AG142" s="57">
        <f>IF(OR($E143=0,AG$78=0),0,AG$79/H_T)</f>
        <v>0</v>
      </c>
      <c r="AH142" s="109">
        <f>IF(OR($E143=0,AH$78=0),0,AH$79/H_T)</f>
        <v>0</v>
      </c>
      <c r="AI142" s="49" t="str">
        <f>IF(OR($E143=0,AI$78=0),"",MAX(ABS(AH142),ABS(AJ142)))</f>
        <v/>
      </c>
      <c r="AJ142" s="57">
        <f>IF(OR($E143=0,AJ$78=0),0,AJ$79/H_T)</f>
        <v>0</v>
      </c>
      <c r="AK142" s="109">
        <f>IF(OR($E143=0,AK$78=0),0,AK$79/H_T)</f>
        <v>0</v>
      </c>
      <c r="AL142" s="49" t="str">
        <f>IF(OR($E143=0,AL$78=0),"",MAX(ABS(AK142),ABS(AM142)))</f>
        <v/>
      </c>
      <c r="AM142" s="57">
        <f>IF(OR($E143=0,AM$78=0),0,AM$79/H_T)</f>
        <v>0</v>
      </c>
      <c r="AN142" s="109">
        <f>IF(OR($E143=0,AN$78=0),0,AN$79/H_T)</f>
        <v>0</v>
      </c>
      <c r="AO142" s="49" t="str">
        <f>IF(OR($E143=0,AO$78=0),"",MAX(ABS(AN142),ABS(AP142)))</f>
        <v/>
      </c>
      <c r="AP142" s="57">
        <f>IF(OR($E143=0,AP$78=0),0,AP$79/H_T)</f>
        <v>0</v>
      </c>
      <c r="AQ142" s="109">
        <f>IF(OR($E143=0,AQ$78=0),0,AQ$79/H_T)</f>
        <v>0</v>
      </c>
      <c r="AR142" s="49" t="str">
        <f>IF(OR($E143=0,AR$78=0),"",MAX(ABS(AQ142),ABS(AS142)))</f>
        <v/>
      </c>
      <c r="AS142" s="57">
        <f>IF(OR($E143=0,AS$78=0),0,AS$79/H_T)</f>
        <v>0</v>
      </c>
      <c r="AT142" s="109">
        <f>IF(OR($E143=0,AT$78=0),0,AT$79/H_T)</f>
        <v>0</v>
      </c>
      <c r="AU142" s="49" t="str">
        <f>IF(OR($E143=0,AU$78=0),"",MAX(ABS(AT142),ABS(AV142)))</f>
        <v/>
      </c>
      <c r="AV142" s="57">
        <f>IF(OR($E143=0,AV$78=0),0,AV$79/H_T)</f>
        <v>0</v>
      </c>
      <c r="AW142" s="109">
        <f>IF(OR($E143=0,AW$78=0),0,AW$79/H_T)</f>
        <v>0</v>
      </c>
      <c r="AX142" s="49" t="str">
        <f>IF(OR($E143=0,AX$78=0),"",MAX(ABS(AW142),ABS(AY142)))</f>
        <v/>
      </c>
      <c r="AY142" s="57">
        <f>IF(OR($E143=0,AY$78=0),0,AY$79/H_T)</f>
        <v>0</v>
      </c>
      <c r="AZ142" s="109">
        <f>IF(OR($E143=0,AZ$78=0),0,AZ$79/H_T)</f>
        <v>0</v>
      </c>
      <c r="BA142" s="49" t="str">
        <f>IF(OR($E143=0,BA$78=0),"",MAX(ABS(AZ142),ABS(BB142)))</f>
        <v/>
      </c>
      <c r="BB142" s="57">
        <f>IF(OR($E143=0,BB$78=0),0,BB$79/H_T)</f>
        <v>0</v>
      </c>
      <c r="BC142" s="109">
        <f>IF(OR($E143=0,BC$78=0),0,BC$79/H_T)</f>
        <v>0</v>
      </c>
      <c r="BD142" s="49" t="str">
        <f>IF(OR($E143=0,BD$78=0),"",MAX(ABS(BC142),ABS(BE142)))</f>
        <v/>
      </c>
      <c r="BE142" s="57">
        <f>IF(OR($E143=0,BE$78=0),0,BE$79/H_T)</f>
        <v>0</v>
      </c>
      <c r="BF142" s="109">
        <f>IF(OR($E143=0,BF$78=0),0,BF$79/H_T)</f>
        <v>0</v>
      </c>
      <c r="BG142" s="49" t="str">
        <f>IF(OR($E143=0,BG$78=0),"",MAX(ABS(BF142),ABS(BH142)))</f>
        <v/>
      </c>
      <c r="BH142" s="57">
        <f>IF(OR($E143=0,BH$78=0),0,BH$79/H_T)</f>
        <v>0</v>
      </c>
      <c r="BI142" s="109">
        <f>IF(OR($E143=0,BI$78=0),0,BI$79/H_T)</f>
        <v>0</v>
      </c>
      <c r="BJ142" s="49" t="str">
        <f>IF(OR($E143=0,BJ$78=0),"",MAX(ABS(BI142),ABS(BK142)))</f>
        <v/>
      </c>
      <c r="BK142" s="57">
        <f>IF(OR($E143=0,BK$78=0),0,BK$79/H_T)</f>
        <v>0</v>
      </c>
      <c r="BL142" s="109">
        <f>IF(OR($E143=0,BL$78=0),0,BL$79/H_T)</f>
        <v>0</v>
      </c>
      <c r="BM142" s="49" t="str">
        <f>IF(OR($E143=0,BM$78=0),"",MAX(ABS(BL142),ABS(BN142)))</f>
        <v/>
      </c>
      <c r="BN142" s="57">
        <f>IF(OR($E143=0,BN$78=0),0,BN$79/H_T)</f>
        <v>0</v>
      </c>
      <c r="BO142" s="109">
        <f>IF(OR($E143=0,BO$78=0),0,BO$79/H_T)</f>
        <v>0</v>
      </c>
      <c r="BP142" s="49" t="str">
        <f>IF(OR($E143=0,BP$78=0),"",MAX(ABS(BO142),ABS(BQ142)))</f>
        <v/>
      </c>
      <c r="BQ142" s="57">
        <f>IF(OR($E143=0,BQ$78=0),0,BQ$79/H_T)</f>
        <v>0</v>
      </c>
      <c r="BR142" s="109">
        <f>IF(OR($E143=0,BR$78=0),0,BR$79/H_T)</f>
        <v>0</v>
      </c>
      <c r="BS142" s="49" t="str">
        <f>IF(OR($E143=0,BS$78=0),"",MAX(ABS(BR142),ABS(BT142)))</f>
        <v/>
      </c>
      <c r="BT142" s="57">
        <f>IF(OR($E143=0,BT$78=0),0,BT$79/H_T)</f>
        <v>0</v>
      </c>
      <c r="BU142" s="109">
        <f>IF(OR($E143=0,BU$78=0),0,BU$79/H_T)</f>
        <v>0</v>
      </c>
      <c r="BV142" s="49" t="str">
        <f>IF(OR($E143=0,BV$78=0),"",MAX(ABS(BU142),ABS(BW142)))</f>
        <v/>
      </c>
      <c r="BW142" s="57">
        <f>IF(OR($E143=0,BW$78=0),0,BW$79/H_T)</f>
        <v>0</v>
      </c>
      <c r="BX142" s="109">
        <f>IF(OR($E143=0,BX$78=0),0,BX$79/H_T)</f>
        <v>0</v>
      </c>
      <c r="BY142" s="49" t="str">
        <f>IF(OR($E143=0,BY$78=0),"",MAX(ABS(BX142),ABS(BZ142)))</f>
        <v/>
      </c>
      <c r="BZ142" s="57">
        <f>IF(OR($E143=0,BZ$78=0),0,BZ$79/H_T)</f>
        <v>0</v>
      </c>
      <c r="CA142" s="109">
        <f>IF(OR($E143=0,CA$78=0),0,CA$79/H_T)</f>
        <v>0</v>
      </c>
      <c r="CB142" s="49" t="str">
        <f>IF(OR($E143=0,CB$78=0),"",MAX(ABS(CA142),ABS(CC142)))</f>
        <v/>
      </c>
      <c r="CC142" s="57">
        <f>IF(OR($E143=0,CC$78=0),0,CC$79/H_T)</f>
        <v>0</v>
      </c>
    </row>
    <row r="143" spans="1:81">
      <c r="B143" s="17" t="s">
        <v>112</v>
      </c>
      <c r="C143" s="91" t="str">
        <f>IF(A139="","",MAX(ABS(H143),ABS(K143),ABS(N143),ABS(Q143),ABS(T143),ABS(W143),ABS(Z143),ABS(AC143),ABS(AF143),ABS(AI143),ABS(AL143),ABS(AO143),ABS(AR143),ABS(AU143),ABS(AX143),ABS(BA143),ABS(BD143),ABS(BG143),ABS(BJ143),ABS(BM143),ABS(BP143),ABS(BS143),ABS(BV143),ABS(BY143),ABS(CB143)))</f>
        <v/>
      </c>
      <c r="D143" s="17" t="s">
        <v>106</v>
      </c>
      <c r="E143" s="48">
        <f>K16</f>
        <v>0</v>
      </c>
      <c r="F143" s="85" t="s">
        <v>112</v>
      </c>
      <c r="G143" s="29"/>
      <c r="H143" s="86">
        <f>IF(OR($E143=0,H$78=0),0,IF(H$78&gt;0,SQRT(H141^2+H142^2),-SQRT(H141^2+H142^2)))</f>
        <v>0</v>
      </c>
      <c r="I143" s="30"/>
      <c r="J143" s="29"/>
      <c r="K143" s="86">
        <f>IF(OR($E143=0,K$78=0),0,IF(K$78&gt;0,SQRT(K141^2+K142^2),-SQRT(K141^2+K142^2)))</f>
        <v>0</v>
      </c>
      <c r="L143" s="30"/>
      <c r="M143" s="29"/>
      <c r="N143" s="86">
        <f>IF(OR($E143=0,N$78=0),0,IF(N$78&gt;0,SQRT(N141^2+N142^2),-SQRT(N141^2+N142^2)))</f>
        <v>0</v>
      </c>
      <c r="O143" s="30"/>
      <c r="P143" s="29"/>
      <c r="Q143" s="86">
        <f>IF(OR($E143=0,Q$78=0),0,IF(Q$78&gt;0,SQRT(Q141^2+Q142^2),-SQRT(Q141^2+Q142^2)))</f>
        <v>0</v>
      </c>
      <c r="R143" s="30"/>
      <c r="S143" s="29"/>
      <c r="T143" s="86">
        <f>IF(OR($E143=0,T$78=0),0,IF(T$78&gt;0,SQRT(T141^2+T142^2),-SQRT(T141^2+T142^2)))</f>
        <v>0</v>
      </c>
      <c r="U143" s="30"/>
      <c r="V143" s="29"/>
      <c r="W143" s="86">
        <f>IF(OR($E143=0,W$78=0),0,IF(W$78&gt;0,SQRT(W141^2+W142^2),-SQRT(W141^2+W142^2)))</f>
        <v>0</v>
      </c>
      <c r="X143" s="30"/>
      <c r="Y143" s="29"/>
      <c r="Z143" s="86">
        <f>IF(OR($E143=0,Z$78=0),0,IF(Z$78&gt;0,SQRT(Z141^2+Z142^2),-SQRT(Z141^2+Z142^2)))</f>
        <v>0</v>
      </c>
      <c r="AA143" s="30"/>
      <c r="AB143" s="29"/>
      <c r="AC143" s="86">
        <f>IF(OR($E143=0,AC$78=0),0,IF(AC$78&gt;0,SQRT(AC141^2+AC142^2),-SQRT(AC141^2+AC142^2)))</f>
        <v>0</v>
      </c>
      <c r="AD143" s="30"/>
      <c r="AE143" s="29"/>
      <c r="AF143" s="86">
        <f>IF(OR($E143=0,AF$78=0),0,IF(AF$78&gt;0,SQRT(AF141^2+AF142^2),-SQRT(AF141^2+AF142^2)))</f>
        <v>0</v>
      </c>
      <c r="AG143" s="30"/>
      <c r="AH143" s="29"/>
      <c r="AI143" s="86">
        <f>IF(OR($E143=0,AI$78=0),0,IF(AI$78&gt;0,SQRT(AI141^2+AI142^2),-SQRT(AI141^2+AI142^2)))</f>
        <v>0</v>
      </c>
      <c r="AJ143" s="30"/>
      <c r="AK143" s="29"/>
      <c r="AL143" s="86">
        <f>IF(OR($E143=0,AL$78=0),0,IF(AL$78&gt;0,SQRT(AL141^2+AL142^2),-SQRT(AL141^2+AL142^2)))</f>
        <v>0</v>
      </c>
      <c r="AM143" s="30"/>
      <c r="AN143" s="29"/>
      <c r="AO143" s="86">
        <f>IF(OR($E143=0,AO$78=0),0,IF(AO$78&gt;0,SQRT(AO141^2+AO142^2),-SQRT(AO141^2+AO142^2)))</f>
        <v>0</v>
      </c>
      <c r="AP143" s="30"/>
      <c r="AQ143" s="29"/>
      <c r="AR143" s="86">
        <f>IF(OR($E143=0,AR$78=0),0,IF(AR$78&gt;0,SQRT(AR141^2+AR142^2),-SQRT(AR141^2+AR142^2)))</f>
        <v>0</v>
      </c>
      <c r="AS143" s="30"/>
      <c r="AT143" s="29"/>
      <c r="AU143" s="86">
        <f>IF(OR($E143=0,AU$78=0),0,IF(AU$78&gt;0,SQRT(AU141^2+AU142^2),-SQRT(AU141^2+AU142^2)))</f>
        <v>0</v>
      </c>
      <c r="AV143" s="30"/>
      <c r="AW143" s="29"/>
      <c r="AX143" s="86">
        <f>IF(OR($E143=0,AX$78=0),0,IF(AX$78&gt;0,SQRT(AX141^2+AX142^2),-SQRT(AX141^2+AX142^2)))</f>
        <v>0</v>
      </c>
      <c r="AY143" s="30"/>
      <c r="AZ143" s="29"/>
      <c r="BA143" s="86">
        <f>IF(OR($E143=0,BA$78=0),0,IF(BA$78&gt;0,SQRT(BA141^2+BA142^2),-SQRT(BA141^2+BA142^2)))</f>
        <v>0</v>
      </c>
      <c r="BB143" s="30"/>
      <c r="BC143" s="29"/>
      <c r="BD143" s="86">
        <f>IF(OR($E143=0,BD$78=0),0,IF(BD$78&gt;0,SQRT(BD141^2+BD142^2),-SQRT(BD141^2+BD142^2)))</f>
        <v>0</v>
      </c>
      <c r="BE143" s="30"/>
      <c r="BF143" s="29"/>
      <c r="BG143" s="86">
        <f>IF(OR($E143=0,BG$78=0),0,IF(BG$78&gt;0,SQRT(BG141^2+BG142^2),-SQRT(BG141^2+BG142^2)))</f>
        <v>0</v>
      </c>
      <c r="BH143" s="30"/>
      <c r="BI143" s="29"/>
      <c r="BJ143" s="86">
        <f>IF(OR($E143=0,BJ$78=0),0,IF(BJ$78&gt;0,SQRT(BJ141^2+BJ142^2),-SQRT(BJ141^2+BJ142^2)))</f>
        <v>0</v>
      </c>
      <c r="BK143" s="30"/>
      <c r="BL143" s="29"/>
      <c r="BM143" s="86">
        <f>IF(OR($E143=0,BM$78=0),0,IF(BM$78&gt;0,SQRT(BM141^2+BM142^2),-SQRT(BM141^2+BM142^2)))</f>
        <v>0</v>
      </c>
      <c r="BN143" s="30"/>
      <c r="BO143" s="29"/>
      <c r="BP143" s="86">
        <f>IF(OR($E143=0,BP$78=0),0,IF(BP$78&gt;0,SQRT(BP141^2+BP142^2),-SQRT(BP141^2+BP142^2)))</f>
        <v>0</v>
      </c>
      <c r="BQ143" s="30"/>
      <c r="BR143" s="29"/>
      <c r="BS143" s="86">
        <f>IF(OR($E143=0,BS$78=0),0,IF(BS$78&gt;0,SQRT(BS141^2+BS142^2),-SQRT(BS141^2+BS142^2)))</f>
        <v>0</v>
      </c>
      <c r="BT143" s="30"/>
      <c r="BU143" s="29"/>
      <c r="BV143" s="86">
        <f>IF(OR($E143=0,BV$78=0),0,IF(BV$78&gt;0,SQRT(BV141^2+BV142^2),-SQRT(BV141^2+BV142^2)))</f>
        <v>0</v>
      </c>
      <c r="BW143" s="30"/>
      <c r="BX143" s="29"/>
      <c r="BY143" s="86">
        <f>IF(OR($E143=0,BY$78=0),0,IF(BY$78&gt;0,SQRT(BY141^2+BY142^2),-SQRT(BY141^2+BY142^2)))</f>
        <v>0</v>
      </c>
      <c r="BZ143" s="30"/>
      <c r="CA143" s="29"/>
      <c r="CB143" s="86">
        <f>IF(OR($E143=0,CB$78=0),0,IF(CB$78&gt;0,SQRT(CB141^2+CB142^2),-SQRT(CB141^2+CB142^2)))</f>
        <v>0</v>
      </c>
      <c r="CC143" s="30"/>
    </row>
    <row r="144" spans="1:81">
      <c r="B144" s="17" t="s">
        <v>106</v>
      </c>
      <c r="C144" s="17" t="str">
        <f>IF(A139="","",E143)</f>
        <v/>
      </c>
      <c r="E144" s="17"/>
      <c r="F144" s="17"/>
      <c r="G144" s="17"/>
      <c r="H144" s="17"/>
      <c r="I144" s="17"/>
      <c r="J144" s="17"/>
      <c r="K144" s="17"/>
      <c r="L144" s="17"/>
      <c r="M144" s="17"/>
      <c r="P144" s="17"/>
      <c r="AP144" s="17"/>
      <c r="AQ144" s="17"/>
      <c r="AR144" s="17"/>
      <c r="AS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</row>
    <row r="145" spans="1:81">
      <c r="E145" s="17"/>
      <c r="F145" s="17" t="s">
        <v>114</v>
      </c>
      <c r="G145" s="17"/>
      <c r="H145" s="17" t="str">
        <f>IF($E150=0,"",IF($E147=H_T,"unterstützt","frei"))</f>
        <v/>
      </c>
      <c r="I145" s="17"/>
      <c r="J145" s="17"/>
      <c r="K145" s="17" t="str">
        <f>IF($E150=0,"",IF($E147=H_T,"unterstützt","frei"))</f>
        <v/>
      </c>
      <c r="L145" s="17"/>
      <c r="M145" s="17"/>
      <c r="N145" s="17" t="str">
        <f>IF($E150=0,"",IF($E147=H_T,"unterstützt","frei"))</f>
        <v/>
      </c>
      <c r="P145" s="17"/>
      <c r="Q145" s="17" t="str">
        <f>IF($E150=0,"",IF($E147=H_T,"unterstützt","frei"))</f>
        <v/>
      </c>
      <c r="T145" s="17" t="str">
        <f>IF($E150=0,"",IF($E147=H_T,"unterstützt","frei"))</f>
        <v/>
      </c>
      <c r="W145" s="17" t="str">
        <f>IF($E150=0,"",IF($E147=H_T,"unterstützt","frei"))</f>
        <v/>
      </c>
      <c r="Z145" s="17" t="str">
        <f>IF($E150=0,"",IF($E147=H_T,"unterstützt","frei"))</f>
        <v/>
      </c>
      <c r="AC145" s="17" t="str">
        <f>IF($E150=0,"",IF($E147=H_T,"unterstützt","frei"))</f>
        <v/>
      </c>
      <c r="AF145" s="17" t="str">
        <f>IF($E150=0,"",IF($E147=H_T,"unterstützt","frei"))</f>
        <v/>
      </c>
      <c r="AI145" s="17" t="str">
        <f>IF($E150=0,"",IF($E147=H_T,"unterstützt","frei"))</f>
        <v/>
      </c>
      <c r="AL145" s="17" t="str">
        <f>IF($E150=0,"",IF($E147=H_T,"unterstützt","frei"))</f>
        <v/>
      </c>
      <c r="AO145" s="17" t="str">
        <f>IF($E150=0,"",IF($E147=H_T,"unterstützt","frei"))</f>
        <v/>
      </c>
      <c r="AP145" s="17"/>
      <c r="AQ145" s="17"/>
      <c r="AR145" s="17" t="str">
        <f>IF($E150=0,"",IF($E147=H_T,"unterstützt","frei"))</f>
        <v/>
      </c>
      <c r="AS145" s="17"/>
      <c r="AU145" s="17" t="str">
        <f>IF($E150=0,"",IF($E147=H_T,"unterstützt","frei"))</f>
        <v/>
      </c>
      <c r="AW145" s="17"/>
      <c r="AX145" s="17" t="str">
        <f>IF($E150=0,"",IF($E147=H_T,"unterstützt","frei"))</f>
        <v/>
      </c>
      <c r="AY145" s="17"/>
      <c r="AZ145" s="17"/>
      <c r="BA145" s="17" t="str">
        <f>IF($E150=0,"",IF($E147=H_T,"unterstützt","frei"))</f>
        <v/>
      </c>
      <c r="BB145" s="17"/>
      <c r="BC145" s="17"/>
      <c r="BD145" s="17" t="str">
        <f>IF($E150=0,"",IF($E147=H_T,"unterstützt","frei"))</f>
        <v/>
      </c>
      <c r="BE145" s="17"/>
      <c r="BF145" s="17"/>
      <c r="BG145" s="17" t="str">
        <f>IF($E150=0,"",IF($E147=H_T,"unterstützt","frei"))</f>
        <v/>
      </c>
      <c r="BH145" s="17"/>
      <c r="BI145" s="17"/>
      <c r="BJ145" s="17" t="str">
        <f>IF($E150=0,"",IF($E147=H_T,"unterstützt","frei"))</f>
        <v/>
      </c>
      <c r="BK145" s="17"/>
      <c r="BL145" s="17"/>
      <c r="BM145" s="17" t="str">
        <f>IF($E150=0,"",IF($E147=H_T,"unterstützt","frei"))</f>
        <v/>
      </c>
      <c r="BN145" s="17"/>
      <c r="BO145" s="17"/>
      <c r="BP145" s="17" t="str">
        <f>IF($E150=0,"",IF($E147=H_T,"unterstützt","frei"))</f>
        <v/>
      </c>
      <c r="BQ145" s="17"/>
      <c r="BR145" s="17"/>
      <c r="BS145" s="17" t="str">
        <f>IF($E150=0,"",IF($E147=H_T,"unterstützt","frei"))</f>
        <v/>
      </c>
      <c r="BT145" s="17"/>
      <c r="BU145" s="17"/>
      <c r="BV145" s="17" t="str">
        <f>IF($E150=0,"",IF($E147=H_T,"unterstützt","frei"))</f>
        <v/>
      </c>
      <c r="BW145" s="17"/>
      <c r="BX145" s="17"/>
      <c r="BY145" s="17" t="str">
        <f>IF($E150=0,"",IF($E147=H_T,"unterstützt","frei"))</f>
        <v/>
      </c>
      <c r="BZ145" s="17"/>
      <c r="CA145" s="17"/>
      <c r="CB145" s="17" t="str">
        <f>IF($E150=0,"",IF($E147=H_T,"unterstützt","frei"))</f>
        <v/>
      </c>
      <c r="CC145" s="17"/>
    </row>
    <row r="146" spans="1:81">
      <c r="A146" s="89" t="str">
        <f>IF(OR(ABS(H150)=Bemessung!$C$24,ABS(K150)=Bemessung!$C$24,ABS(N150)=Bemessung!$C$24,ABS(Q150)=Bemessung!$C$24,ABS(T150)=Bemessung!$C$24,ABS(W150)=Bemessung!$C$24,ABS(Z150)=Bemessung!$C$24,ABS(AC150)=Bemessung!$C$24,ABS(AF150)=Bemessung!$C$24,ABS(AI150)=Bemessung!$C$24,ABS(AL150)=Bemessung!$C$24,ABS(AO150)=Bemessung!$C$24,ABS(AR150)=Bemessung!$C$24,ABS(AU150)=Bemessung!$C$24,ABS(AX150)=Bemessung!$C$24,ABS(BA150)=Bemessung!$C$24,ABS(BD150)=Bemessung!$C$24,ABS(BG150)=Bemessung!$C$24,ABS(BJ150)=Bemessung!$C$24,ABS(BM150)=Bemessung!$C$24,ABS(BP150)=Bemessung!$C$24,ABS(BS150)=Bemessung!$C$24,ABS(BV150)=Bemessung!$C$24,ABS(BY150)=Bemessung!$C$24,ABS(CB150)=Bemessung!$C$24),D146,"")</f>
        <v/>
      </c>
      <c r="D146" s="17">
        <v>10</v>
      </c>
      <c r="F146" s="17" t="s">
        <v>115</v>
      </c>
      <c r="G146" s="17"/>
      <c r="H146" s="48" t="str">
        <f>IF($E150=0,"",IF($E148=0,"unterstützt","frei"))</f>
        <v/>
      </c>
      <c r="I146" s="17"/>
      <c r="J146" s="17"/>
      <c r="K146" s="48" t="str">
        <f>IF($E150=0,"",IF($E148=0,"unterstützt","frei"))</f>
        <v/>
      </c>
      <c r="L146" s="17"/>
      <c r="M146" s="17"/>
      <c r="N146" s="48" t="str">
        <f>IF($E150=0,"",IF($E148=0,"unterstützt","frei"))</f>
        <v/>
      </c>
      <c r="P146" s="17"/>
      <c r="Q146" s="48" t="str">
        <f>IF($E150=0,"",IF($E148=0,"unterstützt","frei"))</f>
        <v/>
      </c>
      <c r="T146" s="48" t="str">
        <f>IF($E150=0,"",IF($E148=0,"unterstützt","frei"))</f>
        <v/>
      </c>
      <c r="W146" s="48" t="str">
        <f>IF($E150=0,"",IF($E148=0,"unterstützt","frei"))</f>
        <v/>
      </c>
      <c r="Z146" s="48" t="str">
        <f>IF($E150=0,"",IF($E148=0,"unterstützt","frei"))</f>
        <v/>
      </c>
      <c r="AC146" s="48" t="str">
        <f>IF($E150=0,"",IF($E148=0,"unterstützt","frei"))</f>
        <v/>
      </c>
      <c r="AF146" s="48" t="str">
        <f>IF($E150=0,"",IF($E148=0,"unterstützt","frei"))</f>
        <v/>
      </c>
      <c r="AI146" s="48" t="str">
        <f>IF($E150=0,"",IF($E148=0,"unterstützt","frei"))</f>
        <v/>
      </c>
      <c r="AL146" s="48" t="str">
        <f>IF($E150=0,"",IF($E148=0,"unterstützt","frei"))</f>
        <v/>
      </c>
      <c r="AO146" s="48" t="str">
        <f>IF($E150=0,"",IF($E148=0,"unterstützt","frei"))</f>
        <v/>
      </c>
      <c r="AP146" s="17"/>
      <c r="AQ146" s="17"/>
      <c r="AR146" s="48" t="str">
        <f>IF($E150=0,"",IF($E148=0,"unterstützt","frei"))</f>
        <v/>
      </c>
      <c r="AS146" s="17"/>
      <c r="AU146" s="48" t="str">
        <f>IF($E150=0,"",IF($E148=0,"unterstützt","frei"))</f>
        <v/>
      </c>
      <c r="AW146" s="17"/>
      <c r="AX146" s="48" t="str">
        <f>IF($E150=0,"",IF($E148=0,"unterstützt","frei"))</f>
        <v/>
      </c>
      <c r="AY146" s="17"/>
      <c r="AZ146" s="17"/>
      <c r="BA146" s="48" t="str">
        <f>IF($E150=0,"",IF($E148=0,"unterstützt","frei"))</f>
        <v/>
      </c>
      <c r="BB146" s="17"/>
      <c r="BC146" s="17"/>
      <c r="BD146" s="48" t="str">
        <f>IF($E150=0,"",IF($E148=0,"unterstützt","frei"))</f>
        <v/>
      </c>
      <c r="BE146" s="17"/>
      <c r="BF146" s="17"/>
      <c r="BG146" s="48" t="str">
        <f>IF($E150=0,"",IF($E148=0,"unterstützt","frei"))</f>
        <v/>
      </c>
      <c r="BH146" s="17"/>
      <c r="BI146" s="17"/>
      <c r="BJ146" s="48" t="str">
        <f>IF($E150=0,"",IF($E148=0,"unterstützt","frei"))</f>
        <v/>
      </c>
      <c r="BK146" s="17"/>
      <c r="BL146" s="17"/>
      <c r="BM146" s="48" t="str">
        <f>IF($E150=0,"",IF($E148=0,"unterstützt","frei"))</f>
        <v/>
      </c>
      <c r="BN146" s="17"/>
      <c r="BO146" s="17"/>
      <c r="BP146" s="48" t="str">
        <f>IF($E150=0,"",IF($E148=0,"unterstützt","frei"))</f>
        <v/>
      </c>
      <c r="BQ146" s="17"/>
      <c r="BR146" s="17"/>
      <c r="BS146" s="48" t="str">
        <f>IF($E150=0,"",IF($E148=0,"unterstützt","frei"))</f>
        <v/>
      </c>
      <c r="BT146" s="17"/>
      <c r="BU146" s="17"/>
      <c r="BV146" s="48" t="str">
        <f>IF($E150=0,"",IF($E148=0,"unterstützt","frei"))</f>
        <v/>
      </c>
      <c r="BW146" s="17"/>
      <c r="BX146" s="17"/>
      <c r="BY146" s="48" t="str">
        <f>IF($E150=0,"",IF($E148=0,"unterstützt","frei"))</f>
        <v/>
      </c>
      <c r="BZ146" s="17"/>
      <c r="CA146" s="17"/>
      <c r="CB146" s="48" t="str">
        <f>IF($E150=0,"",IF($E148=0,"unterstützt","frei"))</f>
        <v/>
      </c>
      <c r="CC146" s="17"/>
    </row>
    <row r="147" spans="1:81">
      <c r="B147" s="17"/>
      <c r="D147" s="17" t="s">
        <v>109</v>
      </c>
      <c r="E147" s="48">
        <f>E141</f>
        <v>0</v>
      </c>
      <c r="F147" s="53" t="s">
        <v>116</v>
      </c>
      <c r="G147" s="52"/>
      <c r="H147" s="84" t="str">
        <f>IF(OR($E150=0,H$78=0),"",IF(H$78=0,"",H$78/H_T))</f>
        <v/>
      </c>
      <c r="I147" s="14"/>
      <c r="J147" s="52"/>
      <c r="K147" s="84" t="str">
        <f>IF(OR($E150=0,K$78=0),"",IF(K$78=0,"",K$78/H_T))</f>
        <v/>
      </c>
      <c r="L147" s="14"/>
      <c r="M147" s="52"/>
      <c r="N147" s="84" t="str">
        <f>IF(OR($E150=0,N$78=0),"",IF(N$78=0,"",N$78/H_T))</f>
        <v/>
      </c>
      <c r="O147" s="14"/>
      <c r="P147" s="52"/>
      <c r="Q147" s="84" t="str">
        <f>IF(OR($E150=0,Q$78=0),"",IF(Q$78=0,"",Q$78/H_T))</f>
        <v/>
      </c>
      <c r="R147" s="14"/>
      <c r="S147" s="52"/>
      <c r="T147" s="84" t="str">
        <f>IF(OR($E150=0,T$78=0),"",IF(T$78=0,"",T$78/H_T))</f>
        <v/>
      </c>
      <c r="U147" s="14"/>
      <c r="V147" s="52"/>
      <c r="W147" s="84" t="str">
        <f>IF(OR($E150=0,W$78=0),"",IF(W$78=0,"",W$78/H_T))</f>
        <v/>
      </c>
      <c r="X147" s="14"/>
      <c r="Y147" s="52"/>
      <c r="Z147" s="84" t="str">
        <f>IF(OR($E150=0,Z$78=0),"",IF(Z$78=0,"",Z$78/H_T))</f>
        <v/>
      </c>
      <c r="AA147" s="14"/>
      <c r="AB147" s="52"/>
      <c r="AC147" s="84" t="str">
        <f>IF(OR($E150=0,AC$78=0),"",IF(AC$78=0,"",AC$78/H_T))</f>
        <v/>
      </c>
      <c r="AD147" s="14"/>
      <c r="AE147" s="52"/>
      <c r="AF147" s="84" t="str">
        <f>IF(OR($E150=0,AF$78=0),"",IF(AF$78=0,"",AF$78/H_T))</f>
        <v/>
      </c>
      <c r="AG147" s="14"/>
      <c r="AH147" s="52"/>
      <c r="AI147" s="84" t="str">
        <f>IF(OR($E150=0,AI$78=0),"",IF(AI$78=0,"",AI$78/H_T))</f>
        <v/>
      </c>
      <c r="AJ147" s="14"/>
      <c r="AK147" s="52"/>
      <c r="AL147" s="84" t="str">
        <f>IF(OR($E150=0,AL$78=0),"",IF(AL$78=0,"",AL$78/H_T))</f>
        <v/>
      </c>
      <c r="AM147" s="14"/>
      <c r="AN147" s="52"/>
      <c r="AO147" s="84" t="str">
        <f>IF(OR($E150=0,AO$78=0),"",IF(AO$78=0,"",AO$78/H_T))</f>
        <v/>
      </c>
      <c r="AP147" s="14"/>
      <c r="AQ147" s="52"/>
      <c r="AR147" s="84" t="str">
        <f>IF(OR($E150=0,AR$78=0),"",IF(AR$78=0,"",AR$78/H_T))</f>
        <v/>
      </c>
      <c r="AS147" s="14"/>
      <c r="AT147" s="52"/>
      <c r="AU147" s="84" t="str">
        <f>IF(OR($E150=0,AU$78=0),"",IF(AU$78=0,"",AU$78/H_T))</f>
        <v/>
      </c>
      <c r="AV147" s="14"/>
      <c r="AW147" s="52"/>
      <c r="AX147" s="84" t="str">
        <f>IF(OR($E150=0,AX$78=0),"",IF(AX$78=0,"",AX$78/H_T))</f>
        <v/>
      </c>
      <c r="AY147" s="14"/>
      <c r="AZ147" s="52"/>
      <c r="BA147" s="84" t="str">
        <f>IF(OR($E150=0,BA$78=0),"",IF(BA$78=0,"",BA$78/H_T))</f>
        <v/>
      </c>
      <c r="BB147" s="14"/>
      <c r="BC147" s="52"/>
      <c r="BD147" s="84" t="str">
        <f>IF(OR($E150=0,BD$78=0),"",IF(BD$78=0,"",BD$78/H_T))</f>
        <v/>
      </c>
      <c r="BE147" s="14"/>
      <c r="BF147" s="52"/>
      <c r="BG147" s="84" t="str">
        <f>IF(OR($E150=0,BG$78=0),"",IF(BG$78=0,"",BG$78/H_T))</f>
        <v/>
      </c>
      <c r="BH147" s="14"/>
      <c r="BI147" s="52"/>
      <c r="BJ147" s="84" t="str">
        <f>IF(OR($E150=0,BJ$78=0),"",IF(BJ$78=0,"",BJ$78/H_T))</f>
        <v/>
      </c>
      <c r="BK147" s="14"/>
      <c r="BL147" s="52"/>
      <c r="BM147" s="84" t="str">
        <f>IF(OR($E150=0,BM$78=0),"",IF(BM$78=0,"",BM$78/H_T))</f>
        <v/>
      </c>
      <c r="BN147" s="14"/>
      <c r="BO147" s="52"/>
      <c r="BP147" s="84" t="str">
        <f>IF(OR($E150=0,BP$78=0),"",IF(BP$78=0,"",BP$78/H_T))</f>
        <v/>
      </c>
      <c r="BQ147" s="14"/>
      <c r="BR147" s="52"/>
      <c r="BS147" s="84" t="str">
        <f>IF(OR($E150=0,BS$78=0),"",IF(BS$78=0,"",BS$78/H_T))</f>
        <v/>
      </c>
      <c r="BT147" s="14"/>
      <c r="BU147" s="52"/>
      <c r="BV147" s="84" t="str">
        <f>IF(OR($E150=0,BV$78=0),"",IF(BV$78=0,"",BV$78/H_T))</f>
        <v/>
      </c>
      <c r="BW147" s="14"/>
      <c r="BX147" s="52"/>
      <c r="BY147" s="84" t="str">
        <f>IF(OR($E150=0,BY$78=0),"",IF(BY$78=0,"",BY$78/H_T))</f>
        <v/>
      </c>
      <c r="BZ147" s="14"/>
      <c r="CA147" s="52"/>
      <c r="CB147" s="84" t="str">
        <f>IF(OR($E150=0,CB$78=0),"",IF(CB$78=0,"",CB$78/H_T))</f>
        <v/>
      </c>
      <c r="CC147" s="14"/>
    </row>
    <row r="148" spans="1:81">
      <c r="B148" s="17" t="s">
        <v>111</v>
      </c>
      <c r="C148" s="91" t="str">
        <f>IF(A146="","",MAX(MAX(H148,K148,N148,Q148,T148,W148,Z148,AC148,AF148,AI148,AL148,AO148,AR148,AU148,AX148,BA148,BD148,BG148,BJ148,BM148,BP148,BS148,BV148,BY148,CB148),ABS(MIN(H148,K148,N148,Q148,T148,W148,Z148,AC148,AF148,AI148,AL148,AO148,AR148,AU148,AX148,BA148,BD148,BG148,BJ148,BM148,BP148,BS148,BV148,BY148,CB148))))</f>
        <v/>
      </c>
      <c r="D148" s="17" t="s">
        <v>110</v>
      </c>
      <c r="E148" s="48">
        <f>E147-E150</f>
        <v>0</v>
      </c>
      <c r="F148" s="55" t="s">
        <v>111</v>
      </c>
      <c r="G148" s="33"/>
      <c r="H148" s="48" t="str">
        <f>IF(frei="nein",0,IF(OR($E150=0,H$78=0),"",IF(H$78=0,"",IF(AND(H145="frei",H146="frei"),6*H147*H$76/H$80/$E150,4*H147*H$76/H$80/$E150))))</f>
        <v/>
      </c>
      <c r="I148" s="48"/>
      <c r="J148" s="33"/>
      <c r="K148" s="48" t="str">
        <f>IF(frei="nein",0,IF(OR($E150=0,K$78=0),"",IF(K$78=0,"",IF(AND(K145="frei",K146="frei"),6*K147*K$76/K$80/$E150,4*K147*K$76/K$80/$E150))))</f>
        <v/>
      </c>
      <c r="L148" s="48"/>
      <c r="M148" s="33"/>
      <c r="N148" s="48" t="str">
        <f>IF(frei="nein",0,IF(OR($E150=0,N$78=0),"",IF(N$78=0,"",IF(AND(N145="frei",N146="frei"),6*N147*N$76/N$80/$E150,4*N147*N$76/N$80/$E150))))</f>
        <v/>
      </c>
      <c r="O148" s="48"/>
      <c r="P148" s="33"/>
      <c r="Q148" s="48" t="str">
        <f>IF(frei="nein",0,IF(OR($E150=0,Q$78=0),"",IF(Q$78=0,"",IF(AND(Q145="frei",Q146="frei"),6*Q147*Q$76/Q$80/$E150,4*Q147*Q$76/Q$80/$E150))))</f>
        <v/>
      </c>
      <c r="R148" s="48"/>
      <c r="S148" s="33"/>
      <c r="T148" s="48" t="str">
        <f>IF(frei="nein",0,IF(OR($E150=0,T$78=0),"",IF(T$78=0,"",IF(AND(T145="frei",T146="frei"),6*T147*T$76/T$80/$E150,4*T147*T$76/T$80/$E150))))</f>
        <v/>
      </c>
      <c r="U148" s="48"/>
      <c r="V148" s="33"/>
      <c r="W148" s="48" t="str">
        <f>IF(frei="nein",0,IF(OR($E150=0,W$78=0),"",IF(W$78=0,"",IF(AND(W145="frei",W146="frei"),6*W147*W$76/W$80/$E150,4*W147*W$76/W$80/$E150))))</f>
        <v/>
      </c>
      <c r="X148" s="48"/>
      <c r="Y148" s="33"/>
      <c r="Z148" s="48" t="str">
        <f>IF(frei="nein",0,IF(OR($E150=0,Z$78=0),"",IF(Z$78=0,"",IF(AND(Z145="frei",Z146="frei"),6*Z147*Z$76/Z$80/$E150,4*Z147*Z$76/Z$80/$E150))))</f>
        <v/>
      </c>
      <c r="AA148" s="48"/>
      <c r="AB148" s="33"/>
      <c r="AC148" s="48" t="str">
        <f>IF(frei="nein",0,IF(OR($E150=0,AC$78=0),"",IF(AC$78=0,"",IF(AND(AC145="frei",AC146="frei"),6*AC147*AC$76/AC$80/$E150,4*AC147*AC$76/AC$80/$E150))))</f>
        <v/>
      </c>
      <c r="AD148" s="48"/>
      <c r="AE148" s="33"/>
      <c r="AF148" s="48" t="str">
        <f>IF(frei="nein",0,IF(OR($E150=0,AF$78=0),"",IF(AF$78=0,"",IF(AND(AF145="frei",AF146="frei"),6*AF147*AF$76/AF$80/$E150,4*AF147*AF$76/AF$80/$E150))))</f>
        <v/>
      </c>
      <c r="AG148" s="48"/>
      <c r="AH148" s="33"/>
      <c r="AI148" s="48" t="str">
        <f>IF(frei="nein",0,IF(OR($E150=0,AI$78=0),"",IF(AI$78=0,"",IF(AND(AI145="frei",AI146="frei"),6*AI147*AI$76/AI$80/$E150,4*AI147*AI$76/AI$80/$E150))))</f>
        <v/>
      </c>
      <c r="AJ148" s="48"/>
      <c r="AK148" s="33"/>
      <c r="AL148" s="48" t="str">
        <f>IF(frei="nein",0,IF(OR($E150=0,AL$78=0),"",IF(AL$78=0,"",IF(AND(AL145="frei",AL146="frei"),6*AL147*AL$76/AL$80/$E150,4*AL147*AL$76/AL$80/$E150))))</f>
        <v/>
      </c>
      <c r="AM148" s="48"/>
      <c r="AN148" s="33"/>
      <c r="AO148" s="48" t="str">
        <f>IF(frei="nein",0,IF(OR($E150=0,AO$78=0),"",IF(AO$78=0,"",IF(AND(AO145="frei",AO146="frei"),6*AO147*AO$76/AO$80/$E150,4*AO147*AO$76/AO$80/$E150))))</f>
        <v/>
      </c>
      <c r="AP148" s="48"/>
      <c r="AQ148" s="33"/>
      <c r="AR148" s="48" t="str">
        <f>IF(frei="nein",0,IF(OR($E150=0,AR$78=0),"",IF(AR$78=0,"",IF(AND(AR145="frei",AR146="frei"),6*AR147*AR$76/AR$80/$E150,4*AR147*AR$76/AR$80/$E150))))</f>
        <v/>
      </c>
      <c r="AS148" s="48"/>
      <c r="AT148" s="33"/>
      <c r="AU148" s="48" t="str">
        <f>IF(frei="nein",0,IF(OR($E150=0,AU$78=0),"",IF(AU$78=0,"",IF(AND(AU145="frei",AU146="frei"),6*AU147*AU$76/AU$80/$E150,4*AU147*AU$76/AU$80/$E150))))</f>
        <v/>
      </c>
      <c r="AV148" s="48"/>
      <c r="AW148" s="33"/>
      <c r="AX148" s="48" t="str">
        <f>IF(frei="nein",0,IF(OR($E150=0,AX$78=0),"",IF(AX$78=0,"",IF(AND(AX145="frei",AX146="frei"),6*AX147*AX$76/AX$80/$E150,4*AX147*AX$76/AX$80/$E150))))</f>
        <v/>
      </c>
      <c r="AY148" s="48"/>
      <c r="AZ148" s="33"/>
      <c r="BA148" s="48" t="str">
        <f>IF(frei="nein",0,IF(OR($E150=0,BA$78=0),"",IF(BA$78=0,"",IF(AND(BA145="frei",BA146="frei"),6*BA147*BA$76/BA$80/$E150,4*BA147*BA$76/BA$80/$E150))))</f>
        <v/>
      </c>
      <c r="BB148" s="48"/>
      <c r="BC148" s="33"/>
      <c r="BD148" s="48" t="str">
        <f>IF(frei="nein",0,IF(OR($E150=0,BD$78=0),"",IF(BD$78=0,"",IF(AND(BD145="frei",BD146="frei"),6*BD147*BD$76/BD$80/$E150,4*BD147*BD$76/BD$80/$E150))))</f>
        <v/>
      </c>
      <c r="BE148" s="48"/>
      <c r="BF148" s="33"/>
      <c r="BG148" s="48" t="str">
        <f>IF(frei="nein",0,IF(OR($E150=0,BG$78=0),"",IF(BG$78=0,"",IF(AND(BG145="frei",BG146="frei"),6*BG147*BG$76/BG$80/$E150,4*BG147*BG$76/BG$80/$E150))))</f>
        <v/>
      </c>
      <c r="BH148" s="48"/>
      <c r="BI148" s="33"/>
      <c r="BJ148" s="48" t="str">
        <f>IF(frei="nein",0,IF(OR($E150=0,BJ$78=0),"",IF(BJ$78=0,"",IF(AND(BJ145="frei",BJ146="frei"),6*BJ147*BJ$76/BJ$80/$E150,4*BJ147*BJ$76/BJ$80/$E150))))</f>
        <v/>
      </c>
      <c r="BK148" s="48"/>
      <c r="BL148" s="33"/>
      <c r="BM148" s="48" t="str">
        <f>IF(frei="nein",0,IF(OR($E150=0,BM$78=0),"",IF(BM$78=0,"",IF(AND(BM145="frei",BM146="frei"),6*BM147*BM$76/BM$80/$E150,4*BM147*BM$76/BM$80/$E150))))</f>
        <v/>
      </c>
      <c r="BN148" s="48"/>
      <c r="BO148" s="33"/>
      <c r="BP148" s="48" t="str">
        <f>IF(frei="nein",0,IF(OR($E150=0,BP$78=0),"",IF(BP$78=0,"",IF(AND(BP145="frei",BP146="frei"),6*BP147*BP$76/BP$80/$E150,4*BP147*BP$76/BP$80/$E150))))</f>
        <v/>
      </c>
      <c r="BQ148" s="48"/>
      <c r="BR148" s="33"/>
      <c r="BS148" s="48" t="str">
        <f>IF(frei="nein",0,IF(OR($E150=0,BS$78=0),"",IF(BS$78=0,"",IF(AND(BS145="frei",BS146="frei"),6*BS147*BS$76/BS$80/$E150,4*BS147*BS$76/BS$80/$E150))))</f>
        <v/>
      </c>
      <c r="BT148" s="48"/>
      <c r="BU148" s="33"/>
      <c r="BV148" s="48" t="str">
        <f>IF(frei="nein",0,IF(OR($E150=0,BV$78=0),"",IF(BV$78=0,"",IF(AND(BV145="frei",BV146="frei"),6*BV147*BV$76/BV$80/$E150,4*BV147*BV$76/BV$80/$E150))))</f>
        <v/>
      </c>
      <c r="BW148" s="48"/>
      <c r="BX148" s="33"/>
      <c r="BY148" s="48" t="str">
        <f>IF(frei="nein",0,IF(OR($E150=0,BY$78=0),"",IF(BY$78=0,"",IF(AND(BY145="frei",BY146="frei"),6*BY147*BY$76/BY$80/$E150,4*BY147*BY$76/BY$80/$E150))))</f>
        <v/>
      </c>
      <c r="BZ148" s="48"/>
      <c r="CA148" s="33"/>
      <c r="CB148" s="48" t="str">
        <f>IF(frei="nein",0,IF(OR($E150=0,CB$78=0),"",IF(CB$78=0,"",IF(AND(CB145="frei",CB146="frei"),6*CB147*CB$76/CB$80/$E150,4*CB147*CB$76/CB$80/$E150))))</f>
        <v/>
      </c>
      <c r="CC148" s="48"/>
    </row>
    <row r="149" spans="1:81">
      <c r="B149" s="17"/>
      <c r="C149" s="90"/>
      <c r="F149" s="56" t="s">
        <v>149</v>
      </c>
      <c r="G149" s="109">
        <f>IF(OR($E150=0,G$78=0),0,G$79/H_T)</f>
        <v>0</v>
      </c>
      <c r="H149" s="49" t="str">
        <f>IF(OR($E150=0,H$78=0),"",MAX(ABS(G149),ABS(I149)))</f>
        <v/>
      </c>
      <c r="I149" s="57">
        <f>IF(OR($E150=0,I$78=0),0,I$79/H_T)</f>
        <v>0</v>
      </c>
      <c r="J149" s="109">
        <f>IF(OR($E150=0,J$78=0),0,J$79/H_T)</f>
        <v>0</v>
      </c>
      <c r="K149" s="49" t="str">
        <f>IF(OR($E150=0,K$78=0),"",MAX(ABS(J149),ABS(L149)))</f>
        <v/>
      </c>
      <c r="L149" s="57">
        <f>IF(OR($E150=0,L$78=0),0,L$79/H_T)</f>
        <v>0</v>
      </c>
      <c r="M149" s="109">
        <f>IF(OR($E150=0,M$78=0),0,M$79/H_T)</f>
        <v>0</v>
      </c>
      <c r="N149" s="49" t="str">
        <f>IF(OR($E150=0,N$78=0),"",MAX(ABS(M149),ABS(O149)))</f>
        <v/>
      </c>
      <c r="O149" s="57">
        <f>IF(OR($E150=0,O$78=0),0,O$79/H_T)</f>
        <v>0</v>
      </c>
      <c r="P149" s="109">
        <f>IF(OR($E150=0,P$78=0),0,P$79/H_T)</f>
        <v>0</v>
      </c>
      <c r="Q149" s="49" t="str">
        <f>IF(OR($E150=0,Q$78=0),"",MAX(ABS(P149),ABS(R149)))</f>
        <v/>
      </c>
      <c r="R149" s="57">
        <f>IF(OR($E150=0,R$78=0),0,R$79/H_T)</f>
        <v>0</v>
      </c>
      <c r="S149" s="109">
        <f>IF(OR($E150=0,S$78=0),0,S$79/H_T)</f>
        <v>0</v>
      </c>
      <c r="T149" s="49" t="str">
        <f>IF(OR($E150=0,T$78=0),"",MAX(ABS(S149),ABS(U149)))</f>
        <v/>
      </c>
      <c r="U149" s="57">
        <f>IF(OR($E150=0,U$78=0),0,U$79/H_T)</f>
        <v>0</v>
      </c>
      <c r="V149" s="109">
        <f>IF(OR($E150=0,V$78=0),0,V$79/H_T)</f>
        <v>0</v>
      </c>
      <c r="W149" s="49" t="str">
        <f>IF(OR($E150=0,W$78=0),"",MAX(ABS(V149),ABS(X149)))</f>
        <v/>
      </c>
      <c r="X149" s="57">
        <f>IF(OR($E150=0,X$78=0),0,X$79/H_T)</f>
        <v>0</v>
      </c>
      <c r="Y149" s="109">
        <f>IF(OR($E150=0,Y$78=0),0,Y$79/H_T)</f>
        <v>0</v>
      </c>
      <c r="Z149" s="49" t="str">
        <f>IF(OR($E150=0,Z$78=0),"",MAX(ABS(Y149),ABS(AA149)))</f>
        <v/>
      </c>
      <c r="AA149" s="57">
        <f>IF(OR($E150=0,AA$78=0),0,AA$79/H_T)</f>
        <v>0</v>
      </c>
      <c r="AB149" s="109">
        <f>IF(OR($E150=0,AB$78=0),0,AB$79/H_T)</f>
        <v>0</v>
      </c>
      <c r="AC149" s="49" t="str">
        <f>IF(OR($E150=0,AC$78=0),"",MAX(ABS(AB149),ABS(AD149)))</f>
        <v/>
      </c>
      <c r="AD149" s="57">
        <f>IF(OR($E150=0,AD$78=0),0,AD$79/H_T)</f>
        <v>0</v>
      </c>
      <c r="AE149" s="109">
        <f>IF(OR($E150=0,AE$78=0),0,AE$79/H_T)</f>
        <v>0</v>
      </c>
      <c r="AF149" s="49" t="str">
        <f>IF(OR($E150=0,AF$78=0),"",MAX(ABS(AE149),ABS(AG149)))</f>
        <v/>
      </c>
      <c r="AG149" s="57">
        <f>IF(OR($E150=0,AG$78=0),0,AG$79/H_T)</f>
        <v>0</v>
      </c>
      <c r="AH149" s="109">
        <f>IF(OR($E150=0,AH$78=0),0,AH$79/H_T)</f>
        <v>0</v>
      </c>
      <c r="AI149" s="49" t="str">
        <f>IF(OR($E150=0,AI$78=0),"",MAX(ABS(AH149),ABS(AJ149)))</f>
        <v/>
      </c>
      <c r="AJ149" s="57">
        <f>IF(OR($E150=0,AJ$78=0),0,AJ$79/H_T)</f>
        <v>0</v>
      </c>
      <c r="AK149" s="109">
        <f>IF(OR($E150=0,AK$78=0),0,AK$79/H_T)</f>
        <v>0</v>
      </c>
      <c r="AL149" s="49" t="str">
        <f>IF(OR($E150=0,AL$78=0),"",MAX(ABS(AK149),ABS(AM149)))</f>
        <v/>
      </c>
      <c r="AM149" s="57">
        <f>IF(OR($E150=0,AM$78=0),0,AM$79/H_T)</f>
        <v>0</v>
      </c>
      <c r="AN149" s="109">
        <f>IF(OR($E150=0,AN$78=0),0,AN$79/H_T)</f>
        <v>0</v>
      </c>
      <c r="AO149" s="49" t="str">
        <f>IF(OR($E150=0,AO$78=0),"",MAX(ABS(AN149),ABS(AP149)))</f>
        <v/>
      </c>
      <c r="AP149" s="57">
        <f>IF(OR($E150=0,AP$78=0),0,AP$79/H_T)</f>
        <v>0</v>
      </c>
      <c r="AQ149" s="109">
        <f>IF(OR($E150=0,AQ$78=0),0,AQ$79/H_T)</f>
        <v>0</v>
      </c>
      <c r="AR149" s="49" t="str">
        <f>IF(OR($E150=0,AR$78=0),"",MAX(ABS(AQ149),ABS(AS149)))</f>
        <v/>
      </c>
      <c r="AS149" s="57">
        <f>IF(OR($E150=0,AS$78=0),0,AS$79/H_T)</f>
        <v>0</v>
      </c>
      <c r="AT149" s="109">
        <f>IF(OR($E150=0,AT$78=0),0,AT$79/H_T)</f>
        <v>0</v>
      </c>
      <c r="AU149" s="49" t="str">
        <f>IF(OR($E150=0,AU$78=0),"",MAX(ABS(AT149),ABS(AV149)))</f>
        <v/>
      </c>
      <c r="AV149" s="57">
        <f>IF(OR($E150=0,AV$78=0),0,AV$79/H_T)</f>
        <v>0</v>
      </c>
      <c r="AW149" s="109">
        <f>IF(OR($E150=0,AW$78=0),0,AW$79/H_T)</f>
        <v>0</v>
      </c>
      <c r="AX149" s="49" t="str">
        <f>IF(OR($E150=0,AX$78=0),"",MAX(ABS(AW149),ABS(AY149)))</f>
        <v/>
      </c>
      <c r="AY149" s="57">
        <f>IF(OR($E150=0,AY$78=0),0,AY$79/H_T)</f>
        <v>0</v>
      </c>
      <c r="AZ149" s="109">
        <f>IF(OR($E150=0,AZ$78=0),0,AZ$79/H_T)</f>
        <v>0</v>
      </c>
      <c r="BA149" s="49" t="str">
        <f>IF(OR($E150=0,BA$78=0),"",MAX(ABS(AZ149),ABS(BB149)))</f>
        <v/>
      </c>
      <c r="BB149" s="57">
        <f>IF(OR($E150=0,BB$78=0),0,BB$79/H_T)</f>
        <v>0</v>
      </c>
      <c r="BC149" s="109">
        <f>IF(OR($E150=0,BC$78=0),0,BC$79/H_T)</f>
        <v>0</v>
      </c>
      <c r="BD149" s="49" t="str">
        <f>IF(OR($E150=0,BD$78=0),"",MAX(ABS(BC149),ABS(BE149)))</f>
        <v/>
      </c>
      <c r="BE149" s="57">
        <f>IF(OR($E150=0,BE$78=0),0,BE$79/H_T)</f>
        <v>0</v>
      </c>
      <c r="BF149" s="109">
        <f>IF(OR($E150=0,BF$78=0),0,BF$79/H_T)</f>
        <v>0</v>
      </c>
      <c r="BG149" s="49" t="str">
        <f>IF(OR($E150=0,BG$78=0),"",MAX(ABS(BF149),ABS(BH149)))</f>
        <v/>
      </c>
      <c r="BH149" s="57">
        <f>IF(OR($E150=0,BH$78=0),0,BH$79/H_T)</f>
        <v>0</v>
      </c>
      <c r="BI149" s="109">
        <f>IF(OR($E150=0,BI$78=0),0,BI$79/H_T)</f>
        <v>0</v>
      </c>
      <c r="BJ149" s="49" t="str">
        <f>IF(OR($E150=0,BJ$78=0),"",MAX(ABS(BI149),ABS(BK149)))</f>
        <v/>
      </c>
      <c r="BK149" s="57">
        <f>IF(OR($E150=0,BK$78=0),0,BK$79/H_T)</f>
        <v>0</v>
      </c>
      <c r="BL149" s="109">
        <f>IF(OR($E150=0,BL$78=0),0,BL$79/H_T)</f>
        <v>0</v>
      </c>
      <c r="BM149" s="49" t="str">
        <f>IF(OR($E150=0,BM$78=0),"",MAX(ABS(BL149),ABS(BN149)))</f>
        <v/>
      </c>
      <c r="BN149" s="57">
        <f>IF(OR($E150=0,BN$78=0),0,BN$79/H_T)</f>
        <v>0</v>
      </c>
      <c r="BO149" s="109">
        <f>IF(OR($E150=0,BO$78=0),0,BO$79/H_T)</f>
        <v>0</v>
      </c>
      <c r="BP149" s="49" t="str">
        <f>IF(OR($E150=0,BP$78=0),"",MAX(ABS(BO149),ABS(BQ149)))</f>
        <v/>
      </c>
      <c r="BQ149" s="57">
        <f>IF(OR($E150=0,BQ$78=0),0,BQ$79/H_T)</f>
        <v>0</v>
      </c>
      <c r="BR149" s="109">
        <f>IF(OR($E150=0,BR$78=0),0,BR$79/H_T)</f>
        <v>0</v>
      </c>
      <c r="BS149" s="49" t="str">
        <f>IF(OR($E150=0,BS$78=0),"",MAX(ABS(BR149),ABS(BT149)))</f>
        <v/>
      </c>
      <c r="BT149" s="57">
        <f>IF(OR($E150=0,BT$78=0),0,BT$79/H_T)</f>
        <v>0</v>
      </c>
      <c r="BU149" s="109">
        <f>IF(OR($E150=0,BU$78=0),0,BU$79/H_T)</f>
        <v>0</v>
      </c>
      <c r="BV149" s="49" t="str">
        <f>IF(OR($E150=0,BV$78=0),"",MAX(ABS(BU149),ABS(BW149)))</f>
        <v/>
      </c>
      <c r="BW149" s="57">
        <f>IF(OR($E150=0,BW$78=0),0,BW$79/H_T)</f>
        <v>0</v>
      </c>
      <c r="BX149" s="109">
        <f>IF(OR($E150=0,BX$78=0),0,BX$79/H_T)</f>
        <v>0</v>
      </c>
      <c r="BY149" s="49" t="str">
        <f>IF(OR($E150=0,BY$78=0),"",MAX(ABS(BX149),ABS(BZ149)))</f>
        <v/>
      </c>
      <c r="BZ149" s="57">
        <f>IF(OR($E150=0,BZ$78=0),0,BZ$79/H_T)</f>
        <v>0</v>
      </c>
      <c r="CA149" s="109">
        <f>IF(OR($E150=0,CA$78=0),0,CA$79/H_T)</f>
        <v>0</v>
      </c>
      <c r="CB149" s="49" t="str">
        <f>IF(OR($E150=0,CB$78=0),"",MAX(ABS(CA149),ABS(CC149)))</f>
        <v/>
      </c>
      <c r="CC149" s="57">
        <f>IF(OR($E150=0,CC$78=0),0,CC$79/H_T)</f>
        <v>0</v>
      </c>
    </row>
    <row r="150" spans="1:81">
      <c r="B150" s="17" t="s">
        <v>112</v>
      </c>
      <c r="C150" s="91" t="str">
        <f>IF(A146="","",MAX(ABS(H150),ABS(K150),ABS(N150),ABS(Q150),ABS(T150),ABS(W150),ABS(Z150),ABS(AC150),ABS(AF150),ABS(AI150),ABS(AL150),ABS(AO150),ABS(AR150),ABS(AU150),ABS(AX150),ABS(BA150),ABS(BD150),ABS(BG150),ABS(BJ150),ABS(BM150),ABS(BP150),ABS(BS150),ABS(BV150),ABS(BY150),ABS(CB150)))</f>
        <v/>
      </c>
      <c r="D150" s="17" t="s">
        <v>106</v>
      </c>
      <c r="E150" s="48">
        <f>L16</f>
        <v>0</v>
      </c>
      <c r="F150" s="85" t="s">
        <v>112</v>
      </c>
      <c r="G150" s="29"/>
      <c r="H150" s="86">
        <f>IF(OR($E150=0,H$78=0),0,IF(H$78&gt;0,SQRT(H148^2+H149^2),-SQRT(H148^2+H149^2)))</f>
        <v>0</v>
      </c>
      <c r="I150" s="30"/>
      <c r="J150" s="29"/>
      <c r="K150" s="86">
        <f>IF(OR($E150=0,K$78=0),0,IF(K$78&gt;0,SQRT(K148^2+K149^2),-SQRT(K148^2+K149^2)))</f>
        <v>0</v>
      </c>
      <c r="L150" s="30"/>
      <c r="M150" s="29"/>
      <c r="N150" s="86">
        <f>IF(OR($E150=0,N$78=0),0,IF(N$78&gt;0,SQRT(N148^2+N149^2),-SQRT(N148^2+N149^2)))</f>
        <v>0</v>
      </c>
      <c r="O150" s="30"/>
      <c r="P150" s="29"/>
      <c r="Q150" s="86">
        <f>IF(OR($E150=0,Q$78=0),0,IF(Q$78&gt;0,SQRT(Q148^2+Q149^2),-SQRT(Q148^2+Q149^2)))</f>
        <v>0</v>
      </c>
      <c r="R150" s="30"/>
      <c r="S150" s="29"/>
      <c r="T150" s="86">
        <f>IF(OR($E150=0,T$78=0),0,IF(T$78&gt;0,SQRT(T148^2+T149^2),-SQRT(T148^2+T149^2)))</f>
        <v>0</v>
      </c>
      <c r="U150" s="30"/>
      <c r="V150" s="29"/>
      <c r="W150" s="86">
        <f>IF(OR($E150=0,W$78=0),0,IF(W$78&gt;0,SQRT(W148^2+W149^2),-SQRT(W148^2+W149^2)))</f>
        <v>0</v>
      </c>
      <c r="X150" s="30"/>
      <c r="Y150" s="29"/>
      <c r="Z150" s="86">
        <f>IF(OR($E150=0,Z$78=0),0,IF(Z$78&gt;0,SQRT(Z148^2+Z149^2),-SQRT(Z148^2+Z149^2)))</f>
        <v>0</v>
      </c>
      <c r="AA150" s="30"/>
      <c r="AB150" s="29"/>
      <c r="AC150" s="86">
        <f>IF(OR($E150=0,AC$78=0),0,IF(AC$78&gt;0,SQRT(AC148^2+AC149^2),-SQRT(AC148^2+AC149^2)))</f>
        <v>0</v>
      </c>
      <c r="AD150" s="30"/>
      <c r="AE150" s="29"/>
      <c r="AF150" s="86">
        <f>IF(OR($E150=0,AF$78=0),0,IF(AF$78&gt;0,SQRT(AF148^2+AF149^2),-SQRT(AF148^2+AF149^2)))</f>
        <v>0</v>
      </c>
      <c r="AG150" s="30"/>
      <c r="AH150" s="29"/>
      <c r="AI150" s="86">
        <f>IF(OR($E150=0,AI$78=0),0,IF(AI$78&gt;0,SQRT(AI148^2+AI149^2),-SQRT(AI148^2+AI149^2)))</f>
        <v>0</v>
      </c>
      <c r="AJ150" s="30"/>
      <c r="AK150" s="29"/>
      <c r="AL150" s="86">
        <f>IF(OR($E150=0,AL$78=0),0,IF(AL$78&gt;0,SQRT(AL148^2+AL149^2),-SQRT(AL148^2+AL149^2)))</f>
        <v>0</v>
      </c>
      <c r="AM150" s="30"/>
      <c r="AN150" s="29"/>
      <c r="AO150" s="86">
        <f>IF(OR($E150=0,AO$78=0),0,IF(AO$78&gt;0,SQRT(AO148^2+AO149^2),-SQRT(AO148^2+AO149^2)))</f>
        <v>0</v>
      </c>
      <c r="AP150" s="30"/>
      <c r="AQ150" s="29"/>
      <c r="AR150" s="86">
        <f>IF(OR($E150=0,AR$78=0),0,IF(AR$78&gt;0,SQRT(AR148^2+AR149^2),-SQRT(AR148^2+AR149^2)))</f>
        <v>0</v>
      </c>
      <c r="AS150" s="30"/>
      <c r="AT150" s="29"/>
      <c r="AU150" s="86">
        <f>IF(OR($E150=0,AU$78=0),0,IF(AU$78&gt;0,SQRT(AU148^2+AU149^2),-SQRT(AU148^2+AU149^2)))</f>
        <v>0</v>
      </c>
      <c r="AV150" s="30"/>
      <c r="AW150" s="29"/>
      <c r="AX150" s="86">
        <f>IF(OR($E150=0,AX$78=0),0,IF(AX$78&gt;0,SQRT(AX148^2+AX149^2),-SQRT(AX148^2+AX149^2)))</f>
        <v>0</v>
      </c>
      <c r="AY150" s="30"/>
      <c r="AZ150" s="29"/>
      <c r="BA150" s="86">
        <f>IF(OR($E150=0,BA$78=0),0,IF(BA$78&gt;0,SQRT(BA148^2+BA149^2),-SQRT(BA148^2+BA149^2)))</f>
        <v>0</v>
      </c>
      <c r="BB150" s="30"/>
      <c r="BC150" s="29"/>
      <c r="BD150" s="86">
        <f>IF(OR($E150=0,BD$78=0),0,IF(BD$78&gt;0,SQRT(BD148^2+BD149^2),-SQRT(BD148^2+BD149^2)))</f>
        <v>0</v>
      </c>
      <c r="BE150" s="30"/>
      <c r="BF150" s="29"/>
      <c r="BG150" s="86">
        <f>IF(OR($E150=0,BG$78=0),0,IF(BG$78&gt;0,SQRT(BG148^2+BG149^2),-SQRT(BG148^2+BG149^2)))</f>
        <v>0</v>
      </c>
      <c r="BH150" s="30"/>
      <c r="BI150" s="29"/>
      <c r="BJ150" s="86">
        <f>IF(OR($E150=0,BJ$78=0),0,IF(BJ$78&gt;0,SQRT(BJ148^2+BJ149^2),-SQRT(BJ148^2+BJ149^2)))</f>
        <v>0</v>
      </c>
      <c r="BK150" s="30"/>
      <c r="BL150" s="29"/>
      <c r="BM150" s="86">
        <f>IF(OR($E150=0,BM$78=0),0,IF(BM$78&gt;0,SQRT(BM148^2+BM149^2),-SQRT(BM148^2+BM149^2)))</f>
        <v>0</v>
      </c>
      <c r="BN150" s="30"/>
      <c r="BO150" s="29"/>
      <c r="BP150" s="86">
        <f>IF(OR($E150=0,BP$78=0),0,IF(BP$78&gt;0,SQRT(BP148^2+BP149^2),-SQRT(BP148^2+BP149^2)))</f>
        <v>0</v>
      </c>
      <c r="BQ150" s="30"/>
      <c r="BR150" s="29"/>
      <c r="BS150" s="86">
        <f>IF(OR($E150=0,BS$78=0),0,IF(BS$78&gt;0,SQRT(BS148^2+BS149^2),-SQRT(BS148^2+BS149^2)))</f>
        <v>0</v>
      </c>
      <c r="BT150" s="30"/>
      <c r="BU150" s="29"/>
      <c r="BV150" s="86">
        <f>IF(OR($E150=0,BV$78=0),0,IF(BV$78&gt;0,SQRT(BV148^2+BV149^2),-SQRT(BV148^2+BV149^2)))</f>
        <v>0</v>
      </c>
      <c r="BW150" s="30"/>
      <c r="BX150" s="29"/>
      <c r="BY150" s="86">
        <f>IF(OR($E150=0,BY$78=0),0,IF(BY$78&gt;0,SQRT(BY148^2+BY149^2),-SQRT(BY148^2+BY149^2)))</f>
        <v>0</v>
      </c>
      <c r="BZ150" s="30"/>
      <c r="CA150" s="29"/>
      <c r="CB150" s="86">
        <f>IF(OR($E150=0,CB$78=0),0,IF(CB$78&gt;0,SQRT(CB148^2+CB149^2),-SQRT(CB148^2+CB149^2)))</f>
        <v>0</v>
      </c>
      <c r="CC150" s="30"/>
    </row>
    <row r="151" spans="1:81">
      <c r="B151" s="17" t="s">
        <v>106</v>
      </c>
      <c r="C151" s="17" t="str">
        <f>IF(A146="","",E150)</f>
        <v/>
      </c>
      <c r="E151" s="17"/>
      <c r="F151" s="17"/>
      <c r="G151" s="17"/>
      <c r="H151" s="17"/>
      <c r="I151" s="17"/>
      <c r="J151" s="17"/>
      <c r="K151" s="17"/>
      <c r="L151" s="17"/>
      <c r="M151" s="17"/>
      <c r="P151" s="17"/>
      <c r="AP151" s="17"/>
      <c r="AQ151" s="17"/>
      <c r="AR151" s="17"/>
      <c r="AS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</row>
    <row r="152" spans="1:81">
      <c r="E152" s="17"/>
      <c r="F152" s="17" t="s">
        <v>114</v>
      </c>
      <c r="G152" s="17"/>
      <c r="H152" s="17" t="str">
        <f>IF($E157=0,"",IF($E154=H_T,"unterstützt","frei"))</f>
        <v/>
      </c>
      <c r="I152" s="17"/>
      <c r="J152" s="17"/>
      <c r="K152" s="17" t="str">
        <f>IF($E157=0,"",IF($E154=H_T,"unterstützt","frei"))</f>
        <v/>
      </c>
      <c r="L152" s="17"/>
      <c r="M152" s="17"/>
      <c r="N152" s="17" t="str">
        <f>IF($E157=0,"",IF($E154=H_T,"unterstützt","frei"))</f>
        <v/>
      </c>
      <c r="P152" s="17"/>
      <c r="Q152" s="17" t="str">
        <f>IF($E157=0,"",IF($E154=H_T,"unterstützt","frei"))</f>
        <v/>
      </c>
      <c r="T152" s="17" t="str">
        <f>IF($E157=0,"",IF($E154=H_T,"unterstützt","frei"))</f>
        <v/>
      </c>
      <c r="W152" s="17" t="str">
        <f>IF($E157=0,"",IF($E154=H_T,"unterstützt","frei"))</f>
        <v/>
      </c>
      <c r="Z152" s="17" t="str">
        <f>IF($E157=0,"",IF($E154=H_T,"unterstützt","frei"))</f>
        <v/>
      </c>
      <c r="AC152" s="17" t="str">
        <f>IF($E157=0,"",IF($E154=H_T,"unterstützt","frei"))</f>
        <v/>
      </c>
      <c r="AF152" s="17" t="str">
        <f>IF($E157=0,"",IF($E154=H_T,"unterstützt","frei"))</f>
        <v/>
      </c>
      <c r="AI152" s="17" t="str">
        <f>IF($E157=0,"",IF($E154=H_T,"unterstützt","frei"))</f>
        <v/>
      </c>
      <c r="AL152" s="17" t="str">
        <f>IF($E157=0,"",IF($E154=H_T,"unterstützt","frei"))</f>
        <v/>
      </c>
      <c r="AO152" s="17" t="str">
        <f>IF($E157=0,"",IF($E154=H_T,"unterstützt","frei"))</f>
        <v/>
      </c>
      <c r="AP152" s="17"/>
      <c r="AQ152" s="17"/>
      <c r="AR152" s="17" t="str">
        <f>IF($E157=0,"",IF($E154=H_T,"unterstützt","frei"))</f>
        <v/>
      </c>
      <c r="AS152" s="17"/>
      <c r="AU152" s="17" t="str">
        <f>IF($E157=0,"",IF($E154=H_T,"unterstützt","frei"))</f>
        <v/>
      </c>
      <c r="AW152" s="17"/>
      <c r="AX152" s="17" t="str">
        <f>IF($E157=0,"",IF($E154=H_T,"unterstützt","frei"))</f>
        <v/>
      </c>
      <c r="AY152" s="17"/>
      <c r="AZ152" s="17"/>
      <c r="BA152" s="17" t="str">
        <f>IF($E157=0,"",IF($E154=H_T,"unterstützt","frei"))</f>
        <v/>
      </c>
      <c r="BB152" s="17"/>
      <c r="BC152" s="17"/>
      <c r="BD152" s="17" t="str">
        <f>IF($E157=0,"",IF($E154=H_T,"unterstützt","frei"))</f>
        <v/>
      </c>
      <c r="BE152" s="17"/>
      <c r="BF152" s="17"/>
      <c r="BG152" s="17" t="str">
        <f>IF($E157=0,"",IF($E154=H_T,"unterstützt","frei"))</f>
        <v/>
      </c>
      <c r="BH152" s="17"/>
      <c r="BI152" s="17"/>
      <c r="BJ152" s="17" t="str">
        <f>IF($E157=0,"",IF($E154=H_T,"unterstützt","frei"))</f>
        <v/>
      </c>
      <c r="BK152" s="17"/>
      <c r="BL152" s="17"/>
      <c r="BM152" s="17" t="str">
        <f>IF($E157=0,"",IF($E154=H_T,"unterstützt","frei"))</f>
        <v/>
      </c>
      <c r="BN152" s="17"/>
      <c r="BO152" s="17"/>
      <c r="BP152" s="17" t="str">
        <f>IF($E157=0,"",IF($E154=H_T,"unterstützt","frei"))</f>
        <v/>
      </c>
      <c r="BQ152" s="17"/>
      <c r="BR152" s="17"/>
      <c r="BS152" s="17" t="str">
        <f>IF($E157=0,"",IF($E154=H_T,"unterstützt","frei"))</f>
        <v/>
      </c>
      <c r="BT152" s="17"/>
      <c r="BU152" s="17"/>
      <c r="BV152" s="17" t="str">
        <f>IF($E157=0,"",IF($E154=H_T,"unterstützt","frei"))</f>
        <v/>
      </c>
      <c r="BW152" s="17"/>
      <c r="BX152" s="17"/>
      <c r="BY152" s="17" t="str">
        <f>IF($E157=0,"",IF($E154=H_T,"unterstützt","frei"))</f>
        <v/>
      </c>
      <c r="BZ152" s="17"/>
      <c r="CA152" s="17"/>
      <c r="CB152" s="17" t="str">
        <f>IF($E157=0,"",IF($E154=H_T,"unterstützt","frei"))</f>
        <v/>
      </c>
      <c r="CC152" s="17"/>
    </row>
    <row r="153" spans="1:81">
      <c r="A153" s="89" t="str">
        <f>IF(OR(ABS(H157)=Bemessung!$C$24,ABS(K157)=Bemessung!$C$24,ABS(N157)=Bemessung!$C$24,ABS(Q157)=Bemessung!$C$24,ABS(T157)=Bemessung!$C$24,ABS(W157)=Bemessung!$C$24,ABS(Z157)=Bemessung!$C$24,ABS(AC157)=Bemessung!$C$24,ABS(AF157)=Bemessung!$C$24,ABS(AI157)=Bemessung!$C$24,ABS(AL157)=Bemessung!$C$24,ABS(AO157)=Bemessung!$C$24,ABS(AR157)=Bemessung!$C$24,ABS(AU157)=Bemessung!$C$24,ABS(AX157)=Bemessung!$C$24,ABS(BA157)=Bemessung!$C$24,ABS(BD157)=Bemessung!$C$24,ABS(BG157)=Bemessung!$C$24,ABS(BJ157)=Bemessung!$C$24,ABS(BM157)=Bemessung!$C$24,ABS(BP157)=Bemessung!$C$24,ABS(BS157)=Bemessung!$C$24,ABS(BV157)=Bemessung!$C$24,ABS(BY157)=Bemessung!$C$24,ABS(CB157)=Bemessung!$C$24),D153,"")</f>
        <v/>
      </c>
      <c r="D153" s="17">
        <v>11</v>
      </c>
      <c r="F153" s="17" t="s">
        <v>115</v>
      </c>
      <c r="G153" s="17"/>
      <c r="H153" s="48" t="str">
        <f>IF($E157=0,"",IF($E155=0,"unterstützt","frei"))</f>
        <v/>
      </c>
      <c r="I153" s="17"/>
      <c r="J153" s="17"/>
      <c r="K153" s="48" t="str">
        <f>IF($E157=0,"",IF($E155=0,"unterstützt","frei"))</f>
        <v/>
      </c>
      <c r="L153" s="17"/>
      <c r="M153" s="17"/>
      <c r="N153" s="48" t="str">
        <f>IF($E157=0,"",IF($E155=0,"unterstützt","frei"))</f>
        <v/>
      </c>
      <c r="P153" s="17"/>
      <c r="Q153" s="48" t="str">
        <f>IF($E157=0,"",IF($E155=0,"unterstützt","frei"))</f>
        <v/>
      </c>
      <c r="T153" s="48" t="str">
        <f>IF($E157=0,"",IF($E155=0,"unterstützt","frei"))</f>
        <v/>
      </c>
      <c r="W153" s="48" t="str">
        <f>IF($E157=0,"",IF($E155=0,"unterstützt","frei"))</f>
        <v/>
      </c>
      <c r="Z153" s="48" t="str">
        <f>IF($E157=0,"",IF($E155=0,"unterstützt","frei"))</f>
        <v/>
      </c>
      <c r="AC153" s="48" t="str">
        <f>IF($E157=0,"",IF($E155=0,"unterstützt","frei"))</f>
        <v/>
      </c>
      <c r="AF153" s="48" t="str">
        <f>IF($E157=0,"",IF($E155=0,"unterstützt","frei"))</f>
        <v/>
      </c>
      <c r="AI153" s="48" t="str">
        <f>IF($E157=0,"",IF($E155=0,"unterstützt","frei"))</f>
        <v/>
      </c>
      <c r="AL153" s="48" t="str">
        <f>IF($E157=0,"",IF($E155=0,"unterstützt","frei"))</f>
        <v/>
      </c>
      <c r="AO153" s="48" t="str">
        <f>IF($E157=0,"",IF($E155=0,"unterstützt","frei"))</f>
        <v/>
      </c>
      <c r="AP153" s="17"/>
      <c r="AQ153" s="17"/>
      <c r="AR153" s="48" t="str">
        <f>IF($E157=0,"",IF($E155=0,"unterstützt","frei"))</f>
        <v/>
      </c>
      <c r="AS153" s="17"/>
      <c r="AU153" s="48" t="str">
        <f>IF($E157=0,"",IF($E155=0,"unterstützt","frei"))</f>
        <v/>
      </c>
      <c r="AW153" s="17"/>
      <c r="AX153" s="48" t="str">
        <f>IF($E157=0,"",IF($E155=0,"unterstützt","frei"))</f>
        <v/>
      </c>
      <c r="AY153" s="17"/>
      <c r="AZ153" s="17"/>
      <c r="BA153" s="48" t="str">
        <f>IF($E157=0,"",IF($E155=0,"unterstützt","frei"))</f>
        <v/>
      </c>
      <c r="BB153" s="17"/>
      <c r="BC153" s="17"/>
      <c r="BD153" s="48" t="str">
        <f>IF($E157=0,"",IF($E155=0,"unterstützt","frei"))</f>
        <v/>
      </c>
      <c r="BE153" s="17"/>
      <c r="BF153" s="17"/>
      <c r="BG153" s="48" t="str">
        <f>IF($E157=0,"",IF($E155=0,"unterstützt","frei"))</f>
        <v/>
      </c>
      <c r="BH153" s="17"/>
      <c r="BI153" s="17"/>
      <c r="BJ153" s="48" t="str">
        <f>IF($E157=0,"",IF($E155=0,"unterstützt","frei"))</f>
        <v/>
      </c>
      <c r="BK153" s="17"/>
      <c r="BL153" s="17"/>
      <c r="BM153" s="48" t="str">
        <f>IF($E157=0,"",IF($E155=0,"unterstützt","frei"))</f>
        <v/>
      </c>
      <c r="BN153" s="17"/>
      <c r="BO153" s="17"/>
      <c r="BP153" s="48" t="str">
        <f>IF($E157=0,"",IF($E155=0,"unterstützt","frei"))</f>
        <v/>
      </c>
      <c r="BQ153" s="17"/>
      <c r="BR153" s="17"/>
      <c r="BS153" s="48" t="str">
        <f>IF($E157=0,"",IF($E155=0,"unterstützt","frei"))</f>
        <v/>
      </c>
      <c r="BT153" s="17"/>
      <c r="BU153" s="17"/>
      <c r="BV153" s="48" t="str">
        <f>IF($E157=0,"",IF($E155=0,"unterstützt","frei"))</f>
        <v/>
      </c>
      <c r="BW153" s="17"/>
      <c r="BX153" s="17"/>
      <c r="BY153" s="48" t="str">
        <f>IF($E157=0,"",IF($E155=0,"unterstützt","frei"))</f>
        <v/>
      </c>
      <c r="BZ153" s="17"/>
      <c r="CA153" s="17"/>
      <c r="CB153" s="48" t="str">
        <f>IF($E157=0,"",IF($E155=0,"unterstützt","frei"))</f>
        <v/>
      </c>
      <c r="CC153" s="17"/>
    </row>
    <row r="154" spans="1:81">
      <c r="B154" s="17"/>
      <c r="D154" s="17" t="s">
        <v>109</v>
      </c>
      <c r="E154" s="48">
        <f>E148</f>
        <v>0</v>
      </c>
      <c r="F154" s="53" t="s">
        <v>116</v>
      </c>
      <c r="G154" s="52"/>
      <c r="H154" s="84" t="str">
        <f>IF(OR($E157=0,H$78=0),"",IF(H$78=0,"",H$78/H_T))</f>
        <v/>
      </c>
      <c r="I154" s="14"/>
      <c r="J154" s="52"/>
      <c r="K154" s="84" t="str">
        <f>IF(OR($E157=0,K$78=0),"",IF(K$78=0,"",K$78/H_T))</f>
        <v/>
      </c>
      <c r="L154" s="14"/>
      <c r="M154" s="52"/>
      <c r="N154" s="84" t="str">
        <f>IF(OR($E157=0,N$78=0),"",IF(N$78=0,"",N$78/H_T))</f>
        <v/>
      </c>
      <c r="O154" s="14"/>
      <c r="P154" s="52"/>
      <c r="Q154" s="84" t="str">
        <f>IF(OR($E157=0,Q$78=0),"",IF(Q$78=0,"",Q$78/H_T))</f>
        <v/>
      </c>
      <c r="R154" s="14"/>
      <c r="S154" s="52"/>
      <c r="T154" s="84" t="str">
        <f>IF(OR($E157=0,T$78=0),"",IF(T$78=0,"",T$78/H_T))</f>
        <v/>
      </c>
      <c r="U154" s="14"/>
      <c r="V154" s="52"/>
      <c r="W154" s="84" t="str">
        <f>IF(OR($E157=0,W$78=0),"",IF(W$78=0,"",W$78/H_T))</f>
        <v/>
      </c>
      <c r="X154" s="14"/>
      <c r="Y154" s="52"/>
      <c r="Z154" s="84" t="str">
        <f>IF(OR($E157=0,Z$78=0),"",IF(Z$78=0,"",Z$78/H_T))</f>
        <v/>
      </c>
      <c r="AA154" s="14"/>
      <c r="AB154" s="52"/>
      <c r="AC154" s="84" t="str">
        <f>IF(OR($E157=0,AC$78=0),"",IF(AC$78=0,"",AC$78/H_T))</f>
        <v/>
      </c>
      <c r="AD154" s="14"/>
      <c r="AE154" s="52"/>
      <c r="AF154" s="84" t="str">
        <f>IF(OR($E157=0,AF$78=0),"",IF(AF$78=0,"",AF$78/H_T))</f>
        <v/>
      </c>
      <c r="AG154" s="14"/>
      <c r="AH154" s="52"/>
      <c r="AI154" s="84" t="str">
        <f>IF(OR($E157=0,AI$78=0),"",IF(AI$78=0,"",AI$78/H_T))</f>
        <v/>
      </c>
      <c r="AJ154" s="14"/>
      <c r="AK154" s="52"/>
      <c r="AL154" s="84" t="str">
        <f>IF(OR($E157=0,AL$78=0),"",IF(AL$78=0,"",AL$78/H_T))</f>
        <v/>
      </c>
      <c r="AM154" s="14"/>
      <c r="AN154" s="52"/>
      <c r="AO154" s="84" t="str">
        <f>IF(OR($E157=0,AO$78=0),"",IF(AO$78=0,"",AO$78/H_T))</f>
        <v/>
      </c>
      <c r="AP154" s="14"/>
      <c r="AQ154" s="52"/>
      <c r="AR154" s="84" t="str">
        <f>IF(OR($E157=0,AR$78=0),"",IF(AR$78=0,"",AR$78/H_T))</f>
        <v/>
      </c>
      <c r="AS154" s="14"/>
      <c r="AT154" s="52"/>
      <c r="AU154" s="84" t="str">
        <f>IF(OR($E157=0,AU$78=0),"",IF(AU$78=0,"",AU$78/H_T))</f>
        <v/>
      </c>
      <c r="AV154" s="14"/>
      <c r="AW154" s="52"/>
      <c r="AX154" s="84" t="str">
        <f>IF(OR($E157=0,AX$78=0),"",IF(AX$78=0,"",AX$78/H_T))</f>
        <v/>
      </c>
      <c r="AY154" s="14"/>
      <c r="AZ154" s="52"/>
      <c r="BA154" s="84" t="str">
        <f>IF(OR($E157=0,BA$78=0),"",IF(BA$78=0,"",BA$78/H_T))</f>
        <v/>
      </c>
      <c r="BB154" s="14"/>
      <c r="BC154" s="52"/>
      <c r="BD154" s="84" t="str">
        <f>IF(OR($E157=0,BD$78=0),"",IF(BD$78=0,"",BD$78/H_T))</f>
        <v/>
      </c>
      <c r="BE154" s="14"/>
      <c r="BF154" s="52"/>
      <c r="BG154" s="84" t="str">
        <f>IF(OR($E157=0,BG$78=0),"",IF(BG$78=0,"",BG$78/H_T))</f>
        <v/>
      </c>
      <c r="BH154" s="14"/>
      <c r="BI154" s="52"/>
      <c r="BJ154" s="84" t="str">
        <f>IF(OR($E157=0,BJ$78=0),"",IF(BJ$78=0,"",BJ$78/H_T))</f>
        <v/>
      </c>
      <c r="BK154" s="14"/>
      <c r="BL154" s="52"/>
      <c r="BM154" s="84" t="str">
        <f>IF(OR($E157=0,BM$78=0),"",IF(BM$78=0,"",BM$78/H_T))</f>
        <v/>
      </c>
      <c r="BN154" s="14"/>
      <c r="BO154" s="52"/>
      <c r="BP154" s="84" t="str">
        <f>IF(OR($E157=0,BP$78=0),"",IF(BP$78=0,"",BP$78/H_T))</f>
        <v/>
      </c>
      <c r="BQ154" s="14"/>
      <c r="BR154" s="52"/>
      <c r="BS154" s="84" t="str">
        <f>IF(OR($E157=0,BS$78=0),"",IF(BS$78=0,"",BS$78/H_T))</f>
        <v/>
      </c>
      <c r="BT154" s="14"/>
      <c r="BU154" s="52"/>
      <c r="BV154" s="84" t="str">
        <f>IF(OR($E157=0,BV$78=0),"",IF(BV$78=0,"",BV$78/H_T))</f>
        <v/>
      </c>
      <c r="BW154" s="14"/>
      <c r="BX154" s="52"/>
      <c r="BY154" s="84" t="str">
        <f>IF(OR($E157=0,BY$78=0),"",IF(BY$78=0,"",BY$78/H_T))</f>
        <v/>
      </c>
      <c r="BZ154" s="14"/>
      <c r="CA154" s="52"/>
      <c r="CB154" s="84" t="str">
        <f>IF(OR($E157=0,CB$78=0),"",IF(CB$78=0,"",CB$78/H_T))</f>
        <v/>
      </c>
      <c r="CC154" s="14"/>
    </row>
    <row r="155" spans="1:81">
      <c r="B155" s="17" t="s">
        <v>111</v>
      </c>
      <c r="C155" s="91" t="str">
        <f>IF(A153="","",MAX(MAX(H155,K155,N155,Q155,T155,W155,Z155,AC155,AF155,AI155,AL155,AO155,AR155,AU155,AX155,BA155,BD155,BG155,BJ155,BM155,BP155,BS155,BV155,BY155,CB155),ABS(MIN(H155,K155,N155,Q155,T155,W155,Z155,AC155,AF155,AI155,AL155,AO155,AR155,AU155,AX155,BA155,BD155,BG155,BJ155,BM155,BP155,BS155,BV155,BY155,CB155))))</f>
        <v/>
      </c>
      <c r="D155" s="17" t="s">
        <v>110</v>
      </c>
      <c r="E155" s="48">
        <f>E154-E157</f>
        <v>0</v>
      </c>
      <c r="F155" s="55" t="s">
        <v>111</v>
      </c>
      <c r="G155" s="33"/>
      <c r="H155" s="48" t="str">
        <f>IF(frei="nein",0,IF(OR($E157=0,H$78=0),"",IF(H$78=0,"",IF(AND(H152="frei",H153="frei"),6*H154*H$76/H$80/$E157,4*H154*H$76/H$80/$E157))))</f>
        <v/>
      </c>
      <c r="I155" s="48"/>
      <c r="J155" s="33"/>
      <c r="K155" s="48" t="str">
        <f>IF(frei="nein",0,IF(OR($E157=0,K$78=0),"",IF(K$78=0,"",IF(AND(K152="frei",K153="frei"),6*K154*K$76/K$80/$E157,4*K154*K$76/K$80/$E157))))</f>
        <v/>
      </c>
      <c r="L155" s="48"/>
      <c r="M155" s="33"/>
      <c r="N155" s="48" t="str">
        <f>IF(frei="nein",0,IF(OR($E157=0,N$78=0),"",IF(N$78=0,"",IF(AND(N152="frei",N153="frei"),6*N154*N$76/N$80/$E157,4*N154*N$76/N$80/$E157))))</f>
        <v/>
      </c>
      <c r="O155" s="48"/>
      <c r="P155" s="33"/>
      <c r="Q155" s="48" t="str">
        <f>IF(frei="nein",0,IF(OR($E157=0,Q$78=0),"",IF(Q$78=0,"",IF(AND(Q152="frei",Q153="frei"),6*Q154*Q$76/Q$80/$E157,4*Q154*Q$76/Q$80/$E157))))</f>
        <v/>
      </c>
      <c r="R155" s="48"/>
      <c r="S155" s="33"/>
      <c r="T155" s="48" t="str">
        <f>IF(frei="nein",0,IF(OR($E157=0,T$78=0),"",IF(T$78=0,"",IF(AND(T152="frei",T153="frei"),6*T154*T$76/T$80/$E157,4*T154*T$76/T$80/$E157))))</f>
        <v/>
      </c>
      <c r="U155" s="48"/>
      <c r="V155" s="33"/>
      <c r="W155" s="48" t="str">
        <f>IF(frei="nein",0,IF(OR($E157=0,W$78=0),"",IF(W$78=0,"",IF(AND(W152="frei",W153="frei"),6*W154*W$76/W$80/$E157,4*W154*W$76/W$80/$E157))))</f>
        <v/>
      </c>
      <c r="X155" s="48"/>
      <c r="Y155" s="33"/>
      <c r="Z155" s="48" t="str">
        <f>IF(frei="nein",0,IF(OR($E157=0,Z$78=0),"",IF(Z$78=0,"",IF(AND(Z152="frei",Z153="frei"),6*Z154*Z$76/Z$80/$E157,4*Z154*Z$76/Z$80/$E157))))</f>
        <v/>
      </c>
      <c r="AA155" s="48"/>
      <c r="AB155" s="33"/>
      <c r="AC155" s="48" t="str">
        <f>IF(frei="nein",0,IF(OR($E157=0,AC$78=0),"",IF(AC$78=0,"",IF(AND(AC152="frei",AC153="frei"),6*AC154*AC$76/AC$80/$E157,4*AC154*AC$76/AC$80/$E157))))</f>
        <v/>
      </c>
      <c r="AD155" s="48"/>
      <c r="AE155" s="33"/>
      <c r="AF155" s="48" t="str">
        <f>IF(frei="nein",0,IF(OR($E157=0,AF$78=0),"",IF(AF$78=0,"",IF(AND(AF152="frei",AF153="frei"),6*AF154*AF$76/AF$80/$E157,4*AF154*AF$76/AF$80/$E157))))</f>
        <v/>
      </c>
      <c r="AG155" s="48"/>
      <c r="AH155" s="33"/>
      <c r="AI155" s="48" t="str">
        <f>IF(frei="nein",0,IF(OR($E157=0,AI$78=0),"",IF(AI$78=0,"",IF(AND(AI152="frei",AI153="frei"),6*AI154*AI$76/AI$80/$E157,4*AI154*AI$76/AI$80/$E157))))</f>
        <v/>
      </c>
      <c r="AJ155" s="48"/>
      <c r="AK155" s="33"/>
      <c r="AL155" s="48" t="str">
        <f>IF(frei="nein",0,IF(OR($E157=0,AL$78=0),"",IF(AL$78=0,"",IF(AND(AL152="frei",AL153="frei"),6*AL154*AL$76/AL$80/$E157,4*AL154*AL$76/AL$80/$E157))))</f>
        <v/>
      </c>
      <c r="AM155" s="48"/>
      <c r="AN155" s="33"/>
      <c r="AO155" s="48" t="str">
        <f>IF(frei="nein",0,IF(OR($E157=0,AO$78=0),"",IF(AO$78=0,"",IF(AND(AO152="frei",AO153="frei"),6*AO154*AO$76/AO$80/$E157,4*AO154*AO$76/AO$80/$E157))))</f>
        <v/>
      </c>
      <c r="AP155" s="48"/>
      <c r="AQ155" s="33"/>
      <c r="AR155" s="48" t="str">
        <f>IF(frei="nein",0,IF(OR($E157=0,AR$78=0),"",IF(AR$78=0,"",IF(AND(AR152="frei",AR153="frei"),6*AR154*AR$76/AR$80/$E157,4*AR154*AR$76/AR$80/$E157))))</f>
        <v/>
      </c>
      <c r="AS155" s="48"/>
      <c r="AT155" s="33"/>
      <c r="AU155" s="48" t="str">
        <f>IF(frei="nein",0,IF(OR($E157=0,AU$78=0),"",IF(AU$78=0,"",IF(AND(AU152="frei",AU153="frei"),6*AU154*AU$76/AU$80/$E157,4*AU154*AU$76/AU$80/$E157))))</f>
        <v/>
      </c>
      <c r="AV155" s="48"/>
      <c r="AW155" s="33"/>
      <c r="AX155" s="48" t="str">
        <f>IF(frei="nein",0,IF(OR($E157=0,AX$78=0),"",IF(AX$78=0,"",IF(AND(AX152="frei",AX153="frei"),6*AX154*AX$76/AX$80/$E157,4*AX154*AX$76/AX$80/$E157))))</f>
        <v/>
      </c>
      <c r="AY155" s="48"/>
      <c r="AZ155" s="33"/>
      <c r="BA155" s="48" t="str">
        <f>IF(frei="nein",0,IF(OR($E157=0,BA$78=0),"",IF(BA$78=0,"",IF(AND(BA152="frei",BA153="frei"),6*BA154*BA$76/BA$80/$E157,4*BA154*BA$76/BA$80/$E157))))</f>
        <v/>
      </c>
      <c r="BB155" s="48"/>
      <c r="BC155" s="33"/>
      <c r="BD155" s="48" t="str">
        <f>IF(frei="nein",0,IF(OR($E157=0,BD$78=0),"",IF(BD$78=0,"",IF(AND(BD152="frei",BD153="frei"),6*BD154*BD$76/BD$80/$E157,4*BD154*BD$76/BD$80/$E157))))</f>
        <v/>
      </c>
      <c r="BE155" s="48"/>
      <c r="BF155" s="33"/>
      <c r="BG155" s="48" t="str">
        <f>IF(frei="nein",0,IF(OR($E157=0,BG$78=0),"",IF(BG$78=0,"",IF(AND(BG152="frei",BG153="frei"),6*BG154*BG$76/BG$80/$E157,4*BG154*BG$76/BG$80/$E157))))</f>
        <v/>
      </c>
      <c r="BH155" s="48"/>
      <c r="BI155" s="33"/>
      <c r="BJ155" s="48" t="str">
        <f>IF(frei="nein",0,IF(OR($E157=0,BJ$78=0),"",IF(BJ$78=0,"",IF(AND(BJ152="frei",BJ153="frei"),6*BJ154*BJ$76/BJ$80/$E157,4*BJ154*BJ$76/BJ$80/$E157))))</f>
        <v/>
      </c>
      <c r="BK155" s="48"/>
      <c r="BL155" s="33"/>
      <c r="BM155" s="48" t="str">
        <f>IF(frei="nein",0,IF(OR($E157=0,BM$78=0),"",IF(BM$78=0,"",IF(AND(BM152="frei",BM153="frei"),6*BM154*BM$76/BM$80/$E157,4*BM154*BM$76/BM$80/$E157))))</f>
        <v/>
      </c>
      <c r="BN155" s="48"/>
      <c r="BO155" s="33"/>
      <c r="BP155" s="48" t="str">
        <f>IF(frei="nein",0,IF(OR($E157=0,BP$78=0),"",IF(BP$78=0,"",IF(AND(BP152="frei",BP153="frei"),6*BP154*BP$76/BP$80/$E157,4*BP154*BP$76/BP$80/$E157))))</f>
        <v/>
      </c>
      <c r="BQ155" s="48"/>
      <c r="BR155" s="33"/>
      <c r="BS155" s="48" t="str">
        <f>IF(frei="nein",0,IF(OR($E157=0,BS$78=0),"",IF(BS$78=0,"",IF(AND(BS152="frei",BS153="frei"),6*BS154*BS$76/BS$80/$E157,4*BS154*BS$76/BS$80/$E157))))</f>
        <v/>
      </c>
      <c r="BT155" s="48"/>
      <c r="BU155" s="33"/>
      <c r="BV155" s="48" t="str">
        <f>IF(frei="nein",0,IF(OR($E157=0,BV$78=0),"",IF(BV$78=0,"",IF(AND(BV152="frei",BV153="frei"),6*BV154*BV$76/BV$80/$E157,4*BV154*BV$76/BV$80/$E157))))</f>
        <v/>
      </c>
      <c r="BW155" s="48"/>
      <c r="BX155" s="33"/>
      <c r="BY155" s="48" t="str">
        <f>IF(frei="nein",0,IF(OR($E157=0,BY$78=0),"",IF(BY$78=0,"",IF(AND(BY152="frei",BY153="frei"),6*BY154*BY$76/BY$80/$E157,4*BY154*BY$76/BY$80/$E157))))</f>
        <v/>
      </c>
      <c r="BZ155" s="48"/>
      <c r="CA155" s="33"/>
      <c r="CB155" s="48" t="str">
        <f>IF(frei="nein",0,IF(OR($E157=0,CB$78=0),"",IF(CB$78=0,"",IF(AND(CB152="frei",CB153="frei"),6*CB154*CB$76/CB$80/$E157,4*CB154*CB$76/CB$80/$E157))))</f>
        <v/>
      </c>
      <c r="CC155" s="48"/>
    </row>
    <row r="156" spans="1:81">
      <c r="B156" s="17"/>
      <c r="C156" s="90"/>
      <c r="F156" s="56" t="s">
        <v>149</v>
      </c>
      <c r="G156" s="109">
        <f>IF(OR($E157=0,G$78=0),0,G$79/H_T)</f>
        <v>0</v>
      </c>
      <c r="H156" s="49" t="str">
        <f>IF(OR($E157=0,H$78=0),"",MAX(ABS(G156),ABS(I156)))</f>
        <v/>
      </c>
      <c r="I156" s="57">
        <f>IF(OR($E157=0,I$78=0),0,I$79/H_T)</f>
        <v>0</v>
      </c>
      <c r="J156" s="109">
        <f>IF(OR($E157=0,J$78=0),0,J$79/H_T)</f>
        <v>0</v>
      </c>
      <c r="K156" s="49" t="str">
        <f>IF(OR($E157=0,K$78=0),"",MAX(ABS(J156),ABS(L156)))</f>
        <v/>
      </c>
      <c r="L156" s="57">
        <f>IF(OR($E157=0,L$78=0),0,L$79/H_T)</f>
        <v>0</v>
      </c>
      <c r="M156" s="109">
        <f>IF(OR($E157=0,M$78=0),0,M$79/H_T)</f>
        <v>0</v>
      </c>
      <c r="N156" s="49" t="str">
        <f>IF(OR($E157=0,N$78=0),"",MAX(ABS(M156),ABS(O156)))</f>
        <v/>
      </c>
      <c r="O156" s="57">
        <f>IF(OR($E157=0,O$78=0),0,O$79/H_T)</f>
        <v>0</v>
      </c>
      <c r="P156" s="109">
        <f>IF(OR($E157=0,P$78=0),0,P$79/H_T)</f>
        <v>0</v>
      </c>
      <c r="Q156" s="49" t="str">
        <f>IF(OR($E157=0,Q$78=0),"",MAX(ABS(P156),ABS(R156)))</f>
        <v/>
      </c>
      <c r="R156" s="57">
        <f>IF(OR($E157=0,R$78=0),0,R$79/H_T)</f>
        <v>0</v>
      </c>
      <c r="S156" s="109">
        <f>IF(OR($E157=0,S$78=0),0,S$79/H_T)</f>
        <v>0</v>
      </c>
      <c r="T156" s="49" t="str">
        <f>IF(OR($E157=0,T$78=0),"",MAX(ABS(S156),ABS(U156)))</f>
        <v/>
      </c>
      <c r="U156" s="57">
        <f>IF(OR($E157=0,U$78=0),0,U$79/H_T)</f>
        <v>0</v>
      </c>
      <c r="V156" s="109">
        <f>IF(OR($E157=0,V$78=0),0,V$79/H_T)</f>
        <v>0</v>
      </c>
      <c r="W156" s="49" t="str">
        <f>IF(OR($E157=0,W$78=0),"",MAX(ABS(V156),ABS(X156)))</f>
        <v/>
      </c>
      <c r="X156" s="57">
        <f>IF(OR($E157=0,X$78=0),0,X$79/H_T)</f>
        <v>0</v>
      </c>
      <c r="Y156" s="109">
        <f>IF(OR($E157=0,Y$78=0),0,Y$79/H_T)</f>
        <v>0</v>
      </c>
      <c r="Z156" s="49" t="str">
        <f>IF(OR($E157=0,Z$78=0),"",MAX(ABS(Y156),ABS(AA156)))</f>
        <v/>
      </c>
      <c r="AA156" s="57">
        <f>IF(OR($E157=0,AA$78=0),0,AA$79/H_T)</f>
        <v>0</v>
      </c>
      <c r="AB156" s="109">
        <f>IF(OR($E157=0,AB$78=0),0,AB$79/H_T)</f>
        <v>0</v>
      </c>
      <c r="AC156" s="49" t="str">
        <f>IF(OR($E157=0,AC$78=0),"",MAX(ABS(AB156),ABS(AD156)))</f>
        <v/>
      </c>
      <c r="AD156" s="57">
        <f>IF(OR($E157=0,AD$78=0),0,AD$79/H_T)</f>
        <v>0</v>
      </c>
      <c r="AE156" s="109">
        <f>IF(OR($E157=0,AE$78=0),0,AE$79/H_T)</f>
        <v>0</v>
      </c>
      <c r="AF156" s="49" t="str">
        <f>IF(OR($E157=0,AF$78=0),"",MAX(ABS(AE156),ABS(AG156)))</f>
        <v/>
      </c>
      <c r="AG156" s="57">
        <f>IF(OR($E157=0,AG$78=0),0,AG$79/H_T)</f>
        <v>0</v>
      </c>
      <c r="AH156" s="109">
        <f>IF(OR($E157=0,AH$78=0),0,AH$79/H_T)</f>
        <v>0</v>
      </c>
      <c r="AI156" s="49" t="str">
        <f>IF(OR($E157=0,AI$78=0),"",MAX(ABS(AH156),ABS(AJ156)))</f>
        <v/>
      </c>
      <c r="AJ156" s="57">
        <f>IF(OR($E157=0,AJ$78=0),0,AJ$79/H_T)</f>
        <v>0</v>
      </c>
      <c r="AK156" s="109">
        <f>IF(OR($E157=0,AK$78=0),0,AK$79/H_T)</f>
        <v>0</v>
      </c>
      <c r="AL156" s="49" t="str">
        <f>IF(OR($E157=0,AL$78=0),"",MAX(ABS(AK156),ABS(AM156)))</f>
        <v/>
      </c>
      <c r="AM156" s="57">
        <f>IF(OR($E157=0,AM$78=0),0,AM$79/H_T)</f>
        <v>0</v>
      </c>
      <c r="AN156" s="109">
        <f>IF(OR($E157=0,AN$78=0),0,AN$79/H_T)</f>
        <v>0</v>
      </c>
      <c r="AO156" s="49" t="str">
        <f>IF(OR($E157=0,AO$78=0),"",MAX(ABS(AN156),ABS(AP156)))</f>
        <v/>
      </c>
      <c r="AP156" s="57">
        <f>IF(OR($E157=0,AP$78=0),0,AP$79/H_T)</f>
        <v>0</v>
      </c>
      <c r="AQ156" s="109">
        <f>IF(OR($E157=0,AQ$78=0),0,AQ$79/H_T)</f>
        <v>0</v>
      </c>
      <c r="AR156" s="49" t="str">
        <f>IF(OR($E157=0,AR$78=0),"",MAX(ABS(AQ156),ABS(AS156)))</f>
        <v/>
      </c>
      <c r="AS156" s="57">
        <f>IF(OR($E157=0,AS$78=0),0,AS$79/H_T)</f>
        <v>0</v>
      </c>
      <c r="AT156" s="109">
        <f>IF(OR($E157=0,AT$78=0),0,AT$79/H_T)</f>
        <v>0</v>
      </c>
      <c r="AU156" s="49" t="str">
        <f>IF(OR($E157=0,AU$78=0),"",MAX(ABS(AT156),ABS(AV156)))</f>
        <v/>
      </c>
      <c r="AV156" s="57">
        <f>IF(OR($E157=0,AV$78=0),0,AV$79/H_T)</f>
        <v>0</v>
      </c>
      <c r="AW156" s="109">
        <f>IF(OR($E157=0,AW$78=0),0,AW$79/H_T)</f>
        <v>0</v>
      </c>
      <c r="AX156" s="49" t="str">
        <f>IF(OR($E157=0,AX$78=0),"",MAX(ABS(AW156),ABS(AY156)))</f>
        <v/>
      </c>
      <c r="AY156" s="57">
        <f>IF(OR($E157=0,AY$78=0),0,AY$79/H_T)</f>
        <v>0</v>
      </c>
      <c r="AZ156" s="109">
        <f>IF(OR($E157=0,AZ$78=0),0,AZ$79/H_T)</f>
        <v>0</v>
      </c>
      <c r="BA156" s="49" t="str">
        <f>IF(OR($E157=0,BA$78=0),"",MAX(ABS(AZ156),ABS(BB156)))</f>
        <v/>
      </c>
      <c r="BB156" s="57">
        <f>IF(OR($E157=0,BB$78=0),0,BB$79/H_T)</f>
        <v>0</v>
      </c>
      <c r="BC156" s="109">
        <f>IF(OR($E157=0,BC$78=0),0,BC$79/H_T)</f>
        <v>0</v>
      </c>
      <c r="BD156" s="49" t="str">
        <f>IF(OR($E157=0,BD$78=0),"",MAX(ABS(BC156),ABS(BE156)))</f>
        <v/>
      </c>
      <c r="BE156" s="57">
        <f>IF(OR($E157=0,BE$78=0),0,BE$79/H_T)</f>
        <v>0</v>
      </c>
      <c r="BF156" s="109">
        <f>IF(OR($E157=0,BF$78=0),0,BF$79/H_T)</f>
        <v>0</v>
      </c>
      <c r="BG156" s="49" t="str">
        <f>IF(OR($E157=0,BG$78=0),"",MAX(ABS(BF156),ABS(BH156)))</f>
        <v/>
      </c>
      <c r="BH156" s="57">
        <f>IF(OR($E157=0,BH$78=0),0,BH$79/H_T)</f>
        <v>0</v>
      </c>
      <c r="BI156" s="109">
        <f>IF(OR($E157=0,BI$78=0),0,BI$79/H_T)</f>
        <v>0</v>
      </c>
      <c r="BJ156" s="49" t="str">
        <f>IF(OR($E157=0,BJ$78=0),"",MAX(ABS(BI156),ABS(BK156)))</f>
        <v/>
      </c>
      <c r="BK156" s="57">
        <f>IF(OR($E157=0,BK$78=0),0,BK$79/H_T)</f>
        <v>0</v>
      </c>
      <c r="BL156" s="109">
        <f>IF(OR($E157=0,BL$78=0),0,BL$79/H_T)</f>
        <v>0</v>
      </c>
      <c r="BM156" s="49" t="str">
        <f>IF(OR($E157=0,BM$78=0),"",MAX(ABS(BL156),ABS(BN156)))</f>
        <v/>
      </c>
      <c r="BN156" s="57">
        <f>IF(OR($E157=0,BN$78=0),0,BN$79/H_T)</f>
        <v>0</v>
      </c>
      <c r="BO156" s="109">
        <f>IF(OR($E157=0,BO$78=0),0,BO$79/H_T)</f>
        <v>0</v>
      </c>
      <c r="BP156" s="49" t="str">
        <f>IF(OR($E157=0,BP$78=0),"",MAX(ABS(BO156),ABS(BQ156)))</f>
        <v/>
      </c>
      <c r="BQ156" s="57">
        <f>IF(OR($E157=0,BQ$78=0),0,BQ$79/H_T)</f>
        <v>0</v>
      </c>
      <c r="BR156" s="109">
        <f>IF(OR($E157=0,BR$78=0),0,BR$79/H_T)</f>
        <v>0</v>
      </c>
      <c r="BS156" s="49" t="str">
        <f>IF(OR($E157=0,BS$78=0),"",MAX(ABS(BR156),ABS(BT156)))</f>
        <v/>
      </c>
      <c r="BT156" s="57">
        <f>IF(OR($E157=0,BT$78=0),0,BT$79/H_T)</f>
        <v>0</v>
      </c>
      <c r="BU156" s="109">
        <f>IF(OR($E157=0,BU$78=0),0,BU$79/H_T)</f>
        <v>0</v>
      </c>
      <c r="BV156" s="49" t="str">
        <f>IF(OR($E157=0,BV$78=0),"",MAX(ABS(BU156),ABS(BW156)))</f>
        <v/>
      </c>
      <c r="BW156" s="57">
        <f>IF(OR($E157=0,BW$78=0),0,BW$79/H_T)</f>
        <v>0</v>
      </c>
      <c r="BX156" s="109">
        <f>IF(OR($E157=0,BX$78=0),0,BX$79/H_T)</f>
        <v>0</v>
      </c>
      <c r="BY156" s="49" t="str">
        <f>IF(OR($E157=0,BY$78=0),"",MAX(ABS(BX156),ABS(BZ156)))</f>
        <v/>
      </c>
      <c r="BZ156" s="57">
        <f>IF(OR($E157=0,BZ$78=0),0,BZ$79/H_T)</f>
        <v>0</v>
      </c>
      <c r="CA156" s="109">
        <f>IF(OR($E157=0,CA$78=0),0,CA$79/H_T)</f>
        <v>0</v>
      </c>
      <c r="CB156" s="49" t="str">
        <f>IF(OR($E157=0,CB$78=0),"",MAX(ABS(CA156),ABS(CC156)))</f>
        <v/>
      </c>
      <c r="CC156" s="57">
        <f>IF(OR($E157=0,CC$78=0),0,CC$79/H_T)</f>
        <v>0</v>
      </c>
    </row>
    <row r="157" spans="1:81">
      <c r="B157" s="17" t="s">
        <v>112</v>
      </c>
      <c r="C157" s="91" t="str">
        <f>IF(A153="","",MAX(ABS(H157),ABS(K157),ABS(N157),ABS(Q157),ABS(T157),ABS(W157),ABS(Z157),ABS(AC157),ABS(AF157),ABS(AI157),ABS(AL157),ABS(AO157),ABS(AR157),ABS(AU157),ABS(AX157),ABS(BA157),ABS(BD157),ABS(BG157),ABS(BJ157),ABS(BM157),ABS(BP157),ABS(BS157),ABS(BV157),ABS(BY157),ABS(CB157)))</f>
        <v/>
      </c>
      <c r="D157" s="17" t="s">
        <v>106</v>
      </c>
      <c r="E157" s="48">
        <f>M16</f>
        <v>0</v>
      </c>
      <c r="F157" s="85" t="s">
        <v>112</v>
      </c>
      <c r="G157" s="29"/>
      <c r="H157" s="86">
        <f>IF(OR($E157=0,H$78=0),0,IF(H$78&gt;0,SQRT(H155^2+H156^2),-SQRT(H155^2+H156^2)))</f>
        <v>0</v>
      </c>
      <c r="I157" s="30"/>
      <c r="J157" s="29"/>
      <c r="K157" s="86">
        <f>IF(OR($E157=0,K$78=0),0,IF(K$78&gt;0,SQRT(K155^2+K156^2),-SQRT(K155^2+K156^2)))</f>
        <v>0</v>
      </c>
      <c r="L157" s="30"/>
      <c r="M157" s="29"/>
      <c r="N157" s="86">
        <f>IF(OR($E157=0,N$78=0),0,IF(N$78&gt;0,SQRT(N155^2+N156^2),-SQRT(N155^2+N156^2)))</f>
        <v>0</v>
      </c>
      <c r="O157" s="30"/>
      <c r="P157" s="29"/>
      <c r="Q157" s="86">
        <f>IF(OR($E157=0,Q$78=0),0,IF(Q$78&gt;0,SQRT(Q155^2+Q156^2),-SQRT(Q155^2+Q156^2)))</f>
        <v>0</v>
      </c>
      <c r="R157" s="30"/>
      <c r="S157" s="29"/>
      <c r="T157" s="86">
        <f>IF(OR($E157=0,T$78=0),0,IF(T$78&gt;0,SQRT(T155^2+T156^2),-SQRT(T155^2+T156^2)))</f>
        <v>0</v>
      </c>
      <c r="U157" s="30"/>
      <c r="V157" s="29"/>
      <c r="W157" s="86">
        <f>IF(OR($E157=0,W$78=0),0,IF(W$78&gt;0,SQRT(W155^2+W156^2),-SQRT(W155^2+W156^2)))</f>
        <v>0</v>
      </c>
      <c r="X157" s="30"/>
      <c r="Y157" s="29"/>
      <c r="Z157" s="86">
        <f>IF(OR($E157=0,Z$78=0),0,IF(Z$78&gt;0,SQRT(Z155^2+Z156^2),-SQRT(Z155^2+Z156^2)))</f>
        <v>0</v>
      </c>
      <c r="AA157" s="30"/>
      <c r="AB157" s="29"/>
      <c r="AC157" s="86">
        <f>IF(OR($E157=0,AC$78=0),0,IF(AC$78&gt;0,SQRT(AC155^2+AC156^2),-SQRT(AC155^2+AC156^2)))</f>
        <v>0</v>
      </c>
      <c r="AD157" s="30"/>
      <c r="AE157" s="29"/>
      <c r="AF157" s="86">
        <f>IF(OR($E157=0,AF$78=0),0,IF(AF$78&gt;0,SQRT(AF155^2+AF156^2),-SQRT(AF155^2+AF156^2)))</f>
        <v>0</v>
      </c>
      <c r="AG157" s="30"/>
      <c r="AH157" s="29"/>
      <c r="AI157" s="86">
        <f>IF(OR($E157=0,AI$78=0),0,IF(AI$78&gt;0,SQRT(AI155^2+AI156^2),-SQRT(AI155^2+AI156^2)))</f>
        <v>0</v>
      </c>
      <c r="AJ157" s="30"/>
      <c r="AK157" s="29"/>
      <c r="AL157" s="86">
        <f>IF(OR($E157=0,AL$78=0),0,IF(AL$78&gt;0,SQRT(AL155^2+AL156^2),-SQRT(AL155^2+AL156^2)))</f>
        <v>0</v>
      </c>
      <c r="AM157" s="30"/>
      <c r="AN157" s="29"/>
      <c r="AO157" s="86">
        <f>IF(OR($E157=0,AO$78=0),0,IF(AO$78&gt;0,SQRT(AO155^2+AO156^2),-SQRT(AO155^2+AO156^2)))</f>
        <v>0</v>
      </c>
      <c r="AP157" s="30"/>
      <c r="AQ157" s="29"/>
      <c r="AR157" s="86">
        <f>IF(OR($E157=0,AR$78=0),0,IF(AR$78&gt;0,SQRT(AR155^2+AR156^2),-SQRT(AR155^2+AR156^2)))</f>
        <v>0</v>
      </c>
      <c r="AS157" s="30"/>
      <c r="AT157" s="29"/>
      <c r="AU157" s="86">
        <f>IF(OR($E157=0,AU$78=0),0,IF(AU$78&gt;0,SQRT(AU155^2+AU156^2),-SQRT(AU155^2+AU156^2)))</f>
        <v>0</v>
      </c>
      <c r="AV157" s="30"/>
      <c r="AW157" s="29"/>
      <c r="AX157" s="86">
        <f>IF(OR($E157=0,AX$78=0),0,IF(AX$78&gt;0,SQRT(AX155^2+AX156^2),-SQRT(AX155^2+AX156^2)))</f>
        <v>0</v>
      </c>
      <c r="AY157" s="30"/>
      <c r="AZ157" s="29"/>
      <c r="BA157" s="86">
        <f>IF(OR($E157=0,BA$78=0),0,IF(BA$78&gt;0,SQRT(BA155^2+BA156^2),-SQRT(BA155^2+BA156^2)))</f>
        <v>0</v>
      </c>
      <c r="BB157" s="30"/>
      <c r="BC157" s="29"/>
      <c r="BD157" s="86">
        <f>IF(OR($E157=0,BD$78=0),0,IF(BD$78&gt;0,SQRT(BD155^2+BD156^2),-SQRT(BD155^2+BD156^2)))</f>
        <v>0</v>
      </c>
      <c r="BE157" s="30"/>
      <c r="BF157" s="29"/>
      <c r="BG157" s="86">
        <f>IF(OR($E157=0,BG$78=0),0,IF(BG$78&gt;0,SQRT(BG155^2+BG156^2),-SQRT(BG155^2+BG156^2)))</f>
        <v>0</v>
      </c>
      <c r="BH157" s="30"/>
      <c r="BI157" s="29"/>
      <c r="BJ157" s="86">
        <f>IF(OR($E157=0,BJ$78=0),0,IF(BJ$78&gt;0,SQRT(BJ155^2+BJ156^2),-SQRT(BJ155^2+BJ156^2)))</f>
        <v>0</v>
      </c>
      <c r="BK157" s="30"/>
      <c r="BL157" s="29"/>
      <c r="BM157" s="86">
        <f>IF(OR($E157=0,BM$78=0),0,IF(BM$78&gt;0,SQRT(BM155^2+BM156^2),-SQRT(BM155^2+BM156^2)))</f>
        <v>0</v>
      </c>
      <c r="BN157" s="30"/>
      <c r="BO157" s="29"/>
      <c r="BP157" s="86">
        <f>IF(OR($E157=0,BP$78=0),0,IF(BP$78&gt;0,SQRT(BP155^2+BP156^2),-SQRT(BP155^2+BP156^2)))</f>
        <v>0</v>
      </c>
      <c r="BQ157" s="30"/>
      <c r="BR157" s="29"/>
      <c r="BS157" s="86">
        <f>IF(OR($E157=0,BS$78=0),0,IF(BS$78&gt;0,SQRT(BS155^2+BS156^2),-SQRT(BS155^2+BS156^2)))</f>
        <v>0</v>
      </c>
      <c r="BT157" s="30"/>
      <c r="BU157" s="29"/>
      <c r="BV157" s="86">
        <f>IF(OR($E157=0,BV$78=0),0,IF(BV$78&gt;0,SQRT(BV155^2+BV156^2),-SQRT(BV155^2+BV156^2)))</f>
        <v>0</v>
      </c>
      <c r="BW157" s="30"/>
      <c r="BX157" s="29"/>
      <c r="BY157" s="86">
        <f>IF(OR($E157=0,BY$78=0),0,IF(BY$78&gt;0,SQRT(BY155^2+BY156^2),-SQRT(BY155^2+BY156^2)))</f>
        <v>0</v>
      </c>
      <c r="BZ157" s="30"/>
      <c r="CA157" s="29"/>
      <c r="CB157" s="86">
        <f>IF(OR($E157=0,CB$78=0),0,IF(CB$78&gt;0,SQRT(CB155^2+CB156^2),-SQRT(CB155^2+CB156^2)))</f>
        <v>0</v>
      </c>
      <c r="CC157" s="30"/>
    </row>
    <row r="158" spans="1:81">
      <c r="B158" s="17" t="s">
        <v>106</v>
      </c>
      <c r="C158" s="17" t="str">
        <f>IF(A153="","",E157)</f>
        <v/>
      </c>
      <c r="E158" s="17"/>
      <c r="F158" s="17"/>
      <c r="G158" s="17"/>
      <c r="H158" s="17"/>
      <c r="I158" s="17"/>
      <c r="J158" s="17"/>
      <c r="K158" s="17"/>
      <c r="L158" s="17"/>
      <c r="M158" s="17"/>
      <c r="P158" s="17"/>
      <c r="AP158" s="17"/>
      <c r="AQ158" s="17"/>
      <c r="AR158" s="17"/>
      <c r="AS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</row>
    <row r="159" spans="1:81">
      <c r="E159" s="17"/>
      <c r="F159" s="17" t="s">
        <v>114</v>
      </c>
      <c r="G159" s="17"/>
      <c r="H159" s="17" t="str">
        <f>IF($E164=0,"",IF($E161=H_T,"unterstützt","frei"))</f>
        <v/>
      </c>
      <c r="I159" s="17"/>
      <c r="J159" s="17"/>
      <c r="K159" s="17" t="str">
        <f>IF($E164=0,"",IF($E161=H_T,"unterstützt","frei"))</f>
        <v/>
      </c>
      <c r="L159" s="17"/>
      <c r="M159" s="17"/>
      <c r="N159" s="17" t="str">
        <f>IF($E164=0,"",IF($E161=H_T,"unterstützt","frei"))</f>
        <v/>
      </c>
      <c r="P159" s="17"/>
      <c r="Q159" s="17" t="str">
        <f>IF($E164=0,"",IF($E161=H_T,"unterstützt","frei"))</f>
        <v/>
      </c>
      <c r="T159" s="17" t="str">
        <f>IF($E164=0,"",IF($E161=H_T,"unterstützt","frei"))</f>
        <v/>
      </c>
      <c r="W159" s="17" t="str">
        <f>IF($E164=0,"",IF($E161=H_T,"unterstützt","frei"))</f>
        <v/>
      </c>
      <c r="Z159" s="17" t="str">
        <f>IF($E164=0,"",IF($E161=H_T,"unterstützt","frei"))</f>
        <v/>
      </c>
      <c r="AC159" s="17" t="str">
        <f>IF($E164=0,"",IF($E161=H_T,"unterstützt","frei"))</f>
        <v/>
      </c>
      <c r="AF159" s="17" t="str">
        <f>IF($E164=0,"",IF($E161=H_T,"unterstützt","frei"))</f>
        <v/>
      </c>
      <c r="AI159" s="17" t="str">
        <f>IF($E164=0,"",IF($E161=H_T,"unterstützt","frei"))</f>
        <v/>
      </c>
      <c r="AL159" s="17" t="str">
        <f>IF($E164=0,"",IF($E161=H_T,"unterstützt","frei"))</f>
        <v/>
      </c>
      <c r="AO159" s="17" t="str">
        <f>IF($E164=0,"",IF($E161=H_T,"unterstützt","frei"))</f>
        <v/>
      </c>
      <c r="AP159" s="17"/>
      <c r="AQ159" s="17"/>
      <c r="AR159" s="17" t="str">
        <f>IF($E164=0,"",IF($E161=H_T,"unterstützt","frei"))</f>
        <v/>
      </c>
      <c r="AS159" s="17"/>
      <c r="AU159" s="17" t="str">
        <f>IF($E164=0,"",IF($E161=H_T,"unterstützt","frei"))</f>
        <v/>
      </c>
      <c r="AW159" s="17"/>
      <c r="AX159" s="17" t="str">
        <f>IF($E164=0,"",IF($E161=H_T,"unterstützt","frei"))</f>
        <v/>
      </c>
      <c r="AY159" s="17"/>
      <c r="AZ159" s="17"/>
      <c r="BA159" s="17" t="str">
        <f>IF($E164=0,"",IF($E161=H_T,"unterstützt","frei"))</f>
        <v/>
      </c>
      <c r="BB159" s="17"/>
      <c r="BC159" s="17"/>
      <c r="BD159" s="17" t="str">
        <f>IF($E164=0,"",IF($E161=H_T,"unterstützt","frei"))</f>
        <v/>
      </c>
      <c r="BE159" s="17"/>
      <c r="BF159" s="17"/>
      <c r="BG159" s="17" t="str">
        <f>IF($E164=0,"",IF($E161=H_T,"unterstützt","frei"))</f>
        <v/>
      </c>
      <c r="BH159" s="17"/>
      <c r="BI159" s="17"/>
      <c r="BJ159" s="17" t="str">
        <f>IF($E164=0,"",IF($E161=H_T,"unterstützt","frei"))</f>
        <v/>
      </c>
      <c r="BK159" s="17"/>
      <c r="BL159" s="17"/>
      <c r="BM159" s="17" t="str">
        <f>IF($E164=0,"",IF($E161=H_T,"unterstützt","frei"))</f>
        <v/>
      </c>
      <c r="BN159" s="17"/>
      <c r="BO159" s="17"/>
      <c r="BP159" s="17" t="str">
        <f>IF($E164=0,"",IF($E161=H_T,"unterstützt","frei"))</f>
        <v/>
      </c>
      <c r="BQ159" s="17"/>
      <c r="BR159" s="17"/>
      <c r="BS159" s="17" t="str">
        <f>IF($E164=0,"",IF($E161=H_T,"unterstützt","frei"))</f>
        <v/>
      </c>
      <c r="BT159" s="17"/>
      <c r="BU159" s="17"/>
      <c r="BV159" s="17" t="str">
        <f>IF($E164=0,"",IF($E161=H_T,"unterstützt","frei"))</f>
        <v/>
      </c>
      <c r="BW159" s="17"/>
      <c r="BX159" s="17"/>
      <c r="BY159" s="17" t="str">
        <f>IF($E164=0,"",IF($E161=H_T,"unterstützt","frei"))</f>
        <v/>
      </c>
      <c r="BZ159" s="17"/>
      <c r="CA159" s="17"/>
      <c r="CB159" s="17" t="str">
        <f>IF($E164=0,"",IF($E161=H_T,"unterstützt","frei"))</f>
        <v/>
      </c>
      <c r="CC159" s="17"/>
    </row>
    <row r="160" spans="1:81">
      <c r="A160" s="89" t="str">
        <f>IF(OR(ABS(H164)=Bemessung!$C$24,ABS(K164)=Bemessung!$C$24,ABS(N164)=Bemessung!$C$24,ABS(Q164)=Bemessung!$C$24,ABS(T164)=Bemessung!$C$24,ABS(W164)=Bemessung!$C$24,ABS(Z164)=Bemessung!$C$24,ABS(AC164)=Bemessung!$C$24,ABS(AF164)=Bemessung!$C$24,ABS(AI164)=Bemessung!$C$24,ABS(AL164)=Bemessung!$C$24,ABS(AO164)=Bemessung!$C$24,ABS(AR164)=Bemessung!$C$24,ABS(AU164)=Bemessung!$C$24,ABS(AX164)=Bemessung!$C$24,ABS(BA164)=Bemessung!$C$24,ABS(BD164)=Bemessung!$C$24,ABS(BG164)=Bemessung!$C$24,ABS(BJ164)=Bemessung!$C$24,ABS(BM164)=Bemessung!$C$24,ABS(BP164)=Bemessung!$C$24,ABS(BS164)=Bemessung!$C$24,ABS(BV164)=Bemessung!$C$24,ABS(BY164)=Bemessung!$C$24,ABS(CB164)=Bemessung!$C$24),D160,"")</f>
        <v/>
      </c>
      <c r="D160" s="17">
        <v>12</v>
      </c>
      <c r="F160" s="17" t="s">
        <v>115</v>
      </c>
      <c r="G160" s="17"/>
      <c r="H160" s="48" t="str">
        <f>IF($E164=0,"",IF($E162=0,"unterstützt","frei"))</f>
        <v/>
      </c>
      <c r="I160" s="17"/>
      <c r="J160" s="17"/>
      <c r="K160" s="48" t="str">
        <f>IF($E164=0,"",IF($E162=0,"unterstützt","frei"))</f>
        <v/>
      </c>
      <c r="L160" s="17"/>
      <c r="M160" s="17"/>
      <c r="N160" s="48" t="str">
        <f>IF($E164=0,"",IF($E162=0,"unterstützt","frei"))</f>
        <v/>
      </c>
      <c r="P160" s="17"/>
      <c r="Q160" s="48" t="str">
        <f>IF($E164=0,"",IF($E162=0,"unterstützt","frei"))</f>
        <v/>
      </c>
      <c r="T160" s="48" t="str">
        <f>IF($E164=0,"",IF($E162=0,"unterstützt","frei"))</f>
        <v/>
      </c>
      <c r="W160" s="48" t="str">
        <f>IF($E164=0,"",IF($E162=0,"unterstützt","frei"))</f>
        <v/>
      </c>
      <c r="Z160" s="48" t="str">
        <f>IF($E164=0,"",IF($E162=0,"unterstützt","frei"))</f>
        <v/>
      </c>
      <c r="AC160" s="48" t="str">
        <f>IF($E164=0,"",IF($E162=0,"unterstützt","frei"))</f>
        <v/>
      </c>
      <c r="AF160" s="48" t="str">
        <f>IF($E164=0,"",IF($E162=0,"unterstützt","frei"))</f>
        <v/>
      </c>
      <c r="AI160" s="48" t="str">
        <f>IF($E164=0,"",IF($E162=0,"unterstützt","frei"))</f>
        <v/>
      </c>
      <c r="AL160" s="48" t="str">
        <f>IF($E164=0,"",IF($E162=0,"unterstützt","frei"))</f>
        <v/>
      </c>
      <c r="AO160" s="48" t="str">
        <f>IF($E164=0,"",IF($E162=0,"unterstützt","frei"))</f>
        <v/>
      </c>
      <c r="AP160" s="17"/>
      <c r="AQ160" s="17"/>
      <c r="AR160" s="48" t="str">
        <f>IF($E164=0,"",IF($E162=0,"unterstützt","frei"))</f>
        <v/>
      </c>
      <c r="AS160" s="17"/>
      <c r="AU160" s="48" t="str">
        <f>IF($E164=0,"",IF($E162=0,"unterstützt","frei"))</f>
        <v/>
      </c>
      <c r="AW160" s="17"/>
      <c r="AX160" s="48" t="str">
        <f>IF($E164=0,"",IF($E162=0,"unterstützt","frei"))</f>
        <v/>
      </c>
      <c r="AY160" s="17"/>
      <c r="AZ160" s="17"/>
      <c r="BA160" s="48" t="str">
        <f>IF($E164=0,"",IF($E162=0,"unterstützt","frei"))</f>
        <v/>
      </c>
      <c r="BB160" s="17"/>
      <c r="BC160" s="17"/>
      <c r="BD160" s="48" t="str">
        <f>IF($E164=0,"",IF($E162=0,"unterstützt","frei"))</f>
        <v/>
      </c>
      <c r="BE160" s="17"/>
      <c r="BF160" s="17"/>
      <c r="BG160" s="48" t="str">
        <f>IF($E164=0,"",IF($E162=0,"unterstützt","frei"))</f>
        <v/>
      </c>
      <c r="BH160" s="17"/>
      <c r="BI160" s="17"/>
      <c r="BJ160" s="48" t="str">
        <f>IF($E164=0,"",IF($E162=0,"unterstützt","frei"))</f>
        <v/>
      </c>
      <c r="BK160" s="17"/>
      <c r="BL160" s="17"/>
      <c r="BM160" s="48" t="str">
        <f>IF($E164=0,"",IF($E162=0,"unterstützt","frei"))</f>
        <v/>
      </c>
      <c r="BN160" s="17"/>
      <c r="BO160" s="17"/>
      <c r="BP160" s="48" t="str">
        <f>IF($E164=0,"",IF($E162=0,"unterstützt","frei"))</f>
        <v/>
      </c>
      <c r="BQ160" s="17"/>
      <c r="BR160" s="17"/>
      <c r="BS160" s="48" t="str">
        <f>IF($E164=0,"",IF($E162=0,"unterstützt","frei"))</f>
        <v/>
      </c>
      <c r="BT160" s="17"/>
      <c r="BU160" s="17"/>
      <c r="BV160" s="48" t="str">
        <f>IF($E164=0,"",IF($E162=0,"unterstützt","frei"))</f>
        <v/>
      </c>
      <c r="BW160" s="17"/>
      <c r="BX160" s="17"/>
      <c r="BY160" s="48" t="str">
        <f>IF($E164=0,"",IF($E162=0,"unterstützt","frei"))</f>
        <v/>
      </c>
      <c r="BZ160" s="17"/>
      <c r="CA160" s="17"/>
      <c r="CB160" s="48" t="str">
        <f>IF($E164=0,"",IF($E162=0,"unterstützt","frei"))</f>
        <v/>
      </c>
      <c r="CC160" s="17"/>
    </row>
    <row r="161" spans="1:81">
      <c r="B161" s="17"/>
      <c r="D161" s="17" t="s">
        <v>109</v>
      </c>
      <c r="E161" s="48">
        <f>E155</f>
        <v>0</v>
      </c>
      <c r="F161" s="53" t="s">
        <v>116</v>
      </c>
      <c r="G161" s="52"/>
      <c r="H161" s="84" t="str">
        <f>IF(OR($E164=0,H$78=0),"",IF(H$78=0,"",H$78/H_T))</f>
        <v/>
      </c>
      <c r="I161" s="14"/>
      <c r="J161" s="52"/>
      <c r="K161" s="84" t="str">
        <f>IF(OR($E164=0,K$78=0),"",IF(K$78=0,"",K$78/H_T))</f>
        <v/>
      </c>
      <c r="L161" s="14"/>
      <c r="M161" s="52"/>
      <c r="N161" s="84" t="str">
        <f>IF(OR($E164=0,N$78=0),"",IF(N$78=0,"",N$78/H_T))</f>
        <v/>
      </c>
      <c r="O161" s="14"/>
      <c r="P161" s="52"/>
      <c r="Q161" s="84" t="str">
        <f>IF(OR($E164=0,Q$78=0),"",IF(Q$78=0,"",Q$78/H_T))</f>
        <v/>
      </c>
      <c r="R161" s="14"/>
      <c r="S161" s="52"/>
      <c r="T161" s="84" t="str">
        <f>IF(OR($E164=0,T$78=0),"",IF(T$78=0,"",T$78/H_T))</f>
        <v/>
      </c>
      <c r="U161" s="14"/>
      <c r="V161" s="52"/>
      <c r="W161" s="84" t="str">
        <f>IF(OR($E164=0,W$78=0),"",IF(W$78=0,"",W$78/H_T))</f>
        <v/>
      </c>
      <c r="X161" s="14"/>
      <c r="Y161" s="52"/>
      <c r="Z161" s="84" t="str">
        <f>IF(OR($E164=0,Z$78=0),"",IF(Z$78=0,"",Z$78/H_T))</f>
        <v/>
      </c>
      <c r="AA161" s="14"/>
      <c r="AB161" s="52"/>
      <c r="AC161" s="84" t="str">
        <f>IF(OR($E164=0,AC$78=0),"",IF(AC$78=0,"",AC$78/H_T))</f>
        <v/>
      </c>
      <c r="AD161" s="14"/>
      <c r="AE161" s="52"/>
      <c r="AF161" s="84" t="str">
        <f>IF(OR($E164=0,AF$78=0),"",IF(AF$78=0,"",AF$78/H_T))</f>
        <v/>
      </c>
      <c r="AG161" s="14"/>
      <c r="AH161" s="52"/>
      <c r="AI161" s="84" t="str">
        <f>IF(OR($E164=0,AI$78=0),"",IF(AI$78=0,"",AI$78/H_T))</f>
        <v/>
      </c>
      <c r="AJ161" s="14"/>
      <c r="AK161" s="52"/>
      <c r="AL161" s="84" t="str">
        <f>IF(OR($E164=0,AL$78=0),"",IF(AL$78=0,"",AL$78/H_T))</f>
        <v/>
      </c>
      <c r="AM161" s="14"/>
      <c r="AN161" s="52"/>
      <c r="AO161" s="84" t="str">
        <f>IF(OR($E164=0,AO$78=0),"",IF(AO$78=0,"",AO$78/H_T))</f>
        <v/>
      </c>
      <c r="AP161" s="14"/>
      <c r="AQ161" s="52"/>
      <c r="AR161" s="84" t="str">
        <f>IF(OR($E164=0,AR$78=0),"",IF(AR$78=0,"",AR$78/H_T))</f>
        <v/>
      </c>
      <c r="AS161" s="14"/>
      <c r="AT161" s="52"/>
      <c r="AU161" s="84" t="str">
        <f>IF(OR($E164=0,AU$78=0),"",IF(AU$78=0,"",AU$78/H_T))</f>
        <v/>
      </c>
      <c r="AV161" s="14"/>
      <c r="AW161" s="52"/>
      <c r="AX161" s="84" t="str">
        <f>IF(OR($E164=0,AX$78=0),"",IF(AX$78=0,"",AX$78/H_T))</f>
        <v/>
      </c>
      <c r="AY161" s="14"/>
      <c r="AZ161" s="52"/>
      <c r="BA161" s="84" t="str">
        <f>IF(OR($E164=0,BA$78=0),"",IF(BA$78=0,"",BA$78/H_T))</f>
        <v/>
      </c>
      <c r="BB161" s="14"/>
      <c r="BC161" s="52"/>
      <c r="BD161" s="84" t="str">
        <f>IF(OR($E164=0,BD$78=0),"",IF(BD$78=0,"",BD$78/H_T))</f>
        <v/>
      </c>
      <c r="BE161" s="14"/>
      <c r="BF161" s="52"/>
      <c r="BG161" s="84" t="str">
        <f>IF(OR($E164=0,BG$78=0),"",IF(BG$78=0,"",BG$78/H_T))</f>
        <v/>
      </c>
      <c r="BH161" s="14"/>
      <c r="BI161" s="52"/>
      <c r="BJ161" s="84" t="str">
        <f>IF(OR($E164=0,BJ$78=0),"",IF(BJ$78=0,"",BJ$78/H_T))</f>
        <v/>
      </c>
      <c r="BK161" s="14"/>
      <c r="BL161" s="52"/>
      <c r="BM161" s="84" t="str">
        <f>IF(OR($E164=0,BM$78=0),"",IF(BM$78=0,"",BM$78/H_T))</f>
        <v/>
      </c>
      <c r="BN161" s="14"/>
      <c r="BO161" s="52"/>
      <c r="BP161" s="84" t="str">
        <f>IF(OR($E164=0,BP$78=0),"",IF(BP$78=0,"",BP$78/H_T))</f>
        <v/>
      </c>
      <c r="BQ161" s="14"/>
      <c r="BR161" s="52"/>
      <c r="BS161" s="84" t="str">
        <f>IF(OR($E164=0,BS$78=0),"",IF(BS$78=0,"",BS$78/H_T))</f>
        <v/>
      </c>
      <c r="BT161" s="14"/>
      <c r="BU161" s="52"/>
      <c r="BV161" s="84" t="str">
        <f>IF(OR($E164=0,BV$78=0),"",IF(BV$78=0,"",BV$78/H_T))</f>
        <v/>
      </c>
      <c r="BW161" s="14"/>
      <c r="BX161" s="52"/>
      <c r="BY161" s="84" t="str">
        <f>IF(OR($E164=0,BY$78=0),"",IF(BY$78=0,"",BY$78/H_T))</f>
        <v/>
      </c>
      <c r="BZ161" s="14"/>
      <c r="CA161" s="52"/>
      <c r="CB161" s="84" t="str">
        <f>IF(OR($E164=0,CB$78=0),"",IF(CB$78=0,"",CB$78/H_T))</f>
        <v/>
      </c>
      <c r="CC161" s="14"/>
    </row>
    <row r="162" spans="1:81">
      <c r="B162" s="17" t="s">
        <v>111</v>
      </c>
      <c r="C162" s="91" t="str">
        <f>IF(A160="","",MAX(MAX(H162,K162,N162,Q162,T162,W162,Z162,AC162,AF162,AI162,AL162,AO162,AR162,AU162,AX162,BA162,BD162,BG162,BJ162,BM162,BP162,BS162,BV162,BY162,CB162),ABS(MIN(H162,K162,N162,Q162,T162,W162,Z162,AC162,AF162,AI162,AL162,AO162,AR162,AU162,AX162,BA162,BD162,BG162,BJ162,BM162,BP162,BS162,BV162,BY162,CB162))))</f>
        <v/>
      </c>
      <c r="D162" s="17" t="s">
        <v>110</v>
      </c>
      <c r="E162" s="48">
        <f>E161-E164</f>
        <v>0</v>
      </c>
      <c r="F162" s="55" t="s">
        <v>111</v>
      </c>
      <c r="G162" s="33"/>
      <c r="H162" s="48" t="str">
        <f>IF(frei="nein",0,IF(OR($E164=0,H$78=0),"",IF(H$78=0,"",IF(AND(H159="frei",H160="frei"),6*H161*H$76/H$80/$E164,4*H161*H$76/H$80/$E164))))</f>
        <v/>
      </c>
      <c r="I162" s="48"/>
      <c r="J162" s="33"/>
      <c r="K162" s="48" t="str">
        <f>IF(frei="nein",0,IF(OR($E164=0,K$78=0),"",IF(K$78=0,"",IF(AND(K159="frei",K160="frei"),6*K161*K$76/K$80/$E164,4*K161*K$76/K$80/$E164))))</f>
        <v/>
      </c>
      <c r="L162" s="48"/>
      <c r="M162" s="33"/>
      <c r="N162" s="48" t="str">
        <f>IF(frei="nein",0,IF(OR($E164=0,N$78=0),"",IF(N$78=0,"",IF(AND(N159="frei",N160="frei"),6*N161*N$76/N$80/$E164,4*N161*N$76/N$80/$E164))))</f>
        <v/>
      </c>
      <c r="O162" s="48"/>
      <c r="P162" s="33"/>
      <c r="Q162" s="48" t="str">
        <f>IF(frei="nein",0,IF(OR($E164=0,Q$78=0),"",IF(Q$78=0,"",IF(AND(Q159="frei",Q160="frei"),6*Q161*Q$76/Q$80/$E164,4*Q161*Q$76/Q$80/$E164))))</f>
        <v/>
      </c>
      <c r="R162" s="48"/>
      <c r="S162" s="33"/>
      <c r="T162" s="48" t="str">
        <f>IF(frei="nein",0,IF(OR($E164=0,T$78=0),"",IF(T$78=0,"",IF(AND(T159="frei",T160="frei"),6*T161*T$76/T$80/$E164,4*T161*T$76/T$80/$E164))))</f>
        <v/>
      </c>
      <c r="U162" s="48"/>
      <c r="V162" s="33"/>
      <c r="W162" s="48" t="str">
        <f>IF(frei="nein",0,IF(OR($E164=0,W$78=0),"",IF(W$78=0,"",IF(AND(W159="frei",W160="frei"),6*W161*W$76/W$80/$E164,4*W161*W$76/W$80/$E164))))</f>
        <v/>
      </c>
      <c r="X162" s="48"/>
      <c r="Y162" s="33"/>
      <c r="Z162" s="48" t="str">
        <f>IF(frei="nein",0,IF(OR($E164=0,Z$78=0),"",IF(Z$78=0,"",IF(AND(Z159="frei",Z160="frei"),6*Z161*Z$76/Z$80/$E164,4*Z161*Z$76/Z$80/$E164))))</f>
        <v/>
      </c>
      <c r="AA162" s="48"/>
      <c r="AB162" s="33"/>
      <c r="AC162" s="48" t="str">
        <f>IF(frei="nein",0,IF(OR($E164=0,AC$78=0),"",IF(AC$78=0,"",IF(AND(AC159="frei",AC160="frei"),6*AC161*AC$76/AC$80/$E164,4*AC161*AC$76/AC$80/$E164))))</f>
        <v/>
      </c>
      <c r="AD162" s="48"/>
      <c r="AE162" s="33"/>
      <c r="AF162" s="48" t="str">
        <f>IF(frei="nein",0,IF(OR($E164=0,AF$78=0),"",IF(AF$78=0,"",IF(AND(AF159="frei",AF160="frei"),6*AF161*AF$76/AF$80/$E164,4*AF161*AF$76/AF$80/$E164))))</f>
        <v/>
      </c>
      <c r="AG162" s="48"/>
      <c r="AH162" s="33"/>
      <c r="AI162" s="48" t="str">
        <f>IF(frei="nein",0,IF(OR($E164=0,AI$78=0),"",IF(AI$78=0,"",IF(AND(AI159="frei",AI160="frei"),6*AI161*AI$76/AI$80/$E164,4*AI161*AI$76/AI$80/$E164))))</f>
        <v/>
      </c>
      <c r="AJ162" s="48"/>
      <c r="AK162" s="33"/>
      <c r="AL162" s="48" t="str">
        <f>IF(frei="nein",0,IF(OR($E164=0,AL$78=0),"",IF(AL$78=0,"",IF(AND(AL159="frei",AL160="frei"),6*AL161*AL$76/AL$80/$E164,4*AL161*AL$76/AL$80/$E164))))</f>
        <v/>
      </c>
      <c r="AM162" s="48"/>
      <c r="AN162" s="33"/>
      <c r="AO162" s="48" t="str">
        <f>IF(frei="nein",0,IF(OR($E164=0,AO$78=0),"",IF(AO$78=0,"",IF(AND(AO159="frei",AO160="frei"),6*AO161*AO$76/AO$80/$E164,4*AO161*AO$76/AO$80/$E164))))</f>
        <v/>
      </c>
      <c r="AP162" s="48"/>
      <c r="AQ162" s="33"/>
      <c r="AR162" s="48" t="str">
        <f>IF(frei="nein",0,IF(OR($E164=0,AR$78=0),"",IF(AR$78=0,"",IF(AND(AR159="frei",AR160="frei"),6*AR161*AR$76/AR$80/$E164,4*AR161*AR$76/AR$80/$E164))))</f>
        <v/>
      </c>
      <c r="AS162" s="48"/>
      <c r="AT162" s="33"/>
      <c r="AU162" s="48" t="str">
        <f>IF(frei="nein",0,IF(OR($E164=0,AU$78=0),"",IF(AU$78=0,"",IF(AND(AU159="frei",AU160="frei"),6*AU161*AU$76/AU$80/$E164,4*AU161*AU$76/AU$80/$E164))))</f>
        <v/>
      </c>
      <c r="AV162" s="48"/>
      <c r="AW162" s="33"/>
      <c r="AX162" s="48" t="str">
        <f>IF(frei="nein",0,IF(OR($E164=0,AX$78=0),"",IF(AX$78=0,"",IF(AND(AX159="frei",AX160="frei"),6*AX161*AX$76/AX$80/$E164,4*AX161*AX$76/AX$80/$E164))))</f>
        <v/>
      </c>
      <c r="AY162" s="48"/>
      <c r="AZ162" s="33"/>
      <c r="BA162" s="48" t="str">
        <f>IF(frei="nein",0,IF(OR($E164=0,BA$78=0),"",IF(BA$78=0,"",IF(AND(BA159="frei",BA160="frei"),6*BA161*BA$76/BA$80/$E164,4*BA161*BA$76/BA$80/$E164))))</f>
        <v/>
      </c>
      <c r="BB162" s="48"/>
      <c r="BC162" s="33"/>
      <c r="BD162" s="48" t="str">
        <f>IF(frei="nein",0,IF(OR($E164=0,BD$78=0),"",IF(BD$78=0,"",IF(AND(BD159="frei",BD160="frei"),6*BD161*BD$76/BD$80/$E164,4*BD161*BD$76/BD$80/$E164))))</f>
        <v/>
      </c>
      <c r="BE162" s="48"/>
      <c r="BF162" s="33"/>
      <c r="BG162" s="48" t="str">
        <f>IF(frei="nein",0,IF(OR($E164=0,BG$78=0),"",IF(BG$78=0,"",IF(AND(BG159="frei",BG160="frei"),6*BG161*BG$76/BG$80/$E164,4*BG161*BG$76/BG$80/$E164))))</f>
        <v/>
      </c>
      <c r="BH162" s="48"/>
      <c r="BI162" s="33"/>
      <c r="BJ162" s="48" t="str">
        <f>IF(frei="nein",0,IF(OR($E164=0,BJ$78=0),"",IF(BJ$78=0,"",IF(AND(BJ159="frei",BJ160="frei"),6*BJ161*BJ$76/BJ$80/$E164,4*BJ161*BJ$76/BJ$80/$E164))))</f>
        <v/>
      </c>
      <c r="BK162" s="48"/>
      <c r="BL162" s="33"/>
      <c r="BM162" s="48" t="str">
        <f>IF(frei="nein",0,IF(OR($E164=0,BM$78=0),"",IF(BM$78=0,"",IF(AND(BM159="frei",BM160="frei"),6*BM161*BM$76/BM$80/$E164,4*BM161*BM$76/BM$80/$E164))))</f>
        <v/>
      </c>
      <c r="BN162" s="48"/>
      <c r="BO162" s="33"/>
      <c r="BP162" s="48" t="str">
        <f>IF(frei="nein",0,IF(OR($E164=0,BP$78=0),"",IF(BP$78=0,"",IF(AND(BP159="frei",BP160="frei"),6*BP161*BP$76/BP$80/$E164,4*BP161*BP$76/BP$80/$E164))))</f>
        <v/>
      </c>
      <c r="BQ162" s="48"/>
      <c r="BR162" s="33"/>
      <c r="BS162" s="48" t="str">
        <f>IF(frei="nein",0,IF(OR($E164=0,BS$78=0),"",IF(BS$78=0,"",IF(AND(BS159="frei",BS160="frei"),6*BS161*BS$76/BS$80/$E164,4*BS161*BS$76/BS$80/$E164))))</f>
        <v/>
      </c>
      <c r="BT162" s="48"/>
      <c r="BU162" s="33"/>
      <c r="BV162" s="48" t="str">
        <f>IF(frei="nein",0,IF(OR($E164=0,BV$78=0),"",IF(BV$78=0,"",IF(AND(BV159="frei",BV160="frei"),6*BV161*BV$76/BV$80/$E164,4*BV161*BV$76/BV$80/$E164))))</f>
        <v/>
      </c>
      <c r="BW162" s="48"/>
      <c r="BX162" s="33"/>
      <c r="BY162" s="48" t="str">
        <f>IF(frei="nein",0,IF(OR($E164=0,BY$78=0),"",IF(BY$78=0,"",IF(AND(BY159="frei",BY160="frei"),6*BY161*BY$76/BY$80/$E164,4*BY161*BY$76/BY$80/$E164))))</f>
        <v/>
      </c>
      <c r="BZ162" s="48"/>
      <c r="CA162" s="33"/>
      <c r="CB162" s="48" t="str">
        <f>IF(frei="nein",0,IF(OR($E164=0,CB$78=0),"",IF(CB$78=0,"",IF(AND(CB159="frei",CB160="frei"),6*CB161*CB$76/CB$80/$E164,4*CB161*CB$76/CB$80/$E164))))</f>
        <v/>
      </c>
      <c r="CC162" s="48"/>
    </row>
    <row r="163" spans="1:81">
      <c r="B163" s="17"/>
      <c r="C163" s="90"/>
      <c r="F163" s="56" t="s">
        <v>149</v>
      </c>
      <c r="G163" s="109">
        <f>IF(OR($E164=0,G$78=0),0,G$79/H_T)</f>
        <v>0</v>
      </c>
      <c r="H163" s="49" t="str">
        <f>IF(OR($E164=0,H$78=0),"",MAX(ABS(G163),ABS(I163)))</f>
        <v/>
      </c>
      <c r="I163" s="57">
        <f>IF(OR($E164=0,I$78=0),0,I$79/H_T)</f>
        <v>0</v>
      </c>
      <c r="J163" s="109">
        <f>IF(OR($E164=0,J$78=0),0,J$79/H_T)</f>
        <v>0</v>
      </c>
      <c r="K163" s="49" t="str">
        <f>IF(OR($E164=0,K$78=0),"",MAX(ABS(J163),ABS(L163)))</f>
        <v/>
      </c>
      <c r="L163" s="57">
        <f>IF(OR($E164=0,L$78=0),0,L$79/H_T)</f>
        <v>0</v>
      </c>
      <c r="M163" s="109">
        <f>IF(OR($E164=0,M$78=0),0,M$79/H_T)</f>
        <v>0</v>
      </c>
      <c r="N163" s="49" t="str">
        <f>IF(OR($E164=0,N$78=0),"",MAX(ABS(M163),ABS(O163)))</f>
        <v/>
      </c>
      <c r="O163" s="57">
        <f>IF(OR($E164=0,O$78=0),0,O$79/H_T)</f>
        <v>0</v>
      </c>
      <c r="P163" s="109">
        <f>IF(OR($E164=0,P$78=0),0,P$79/H_T)</f>
        <v>0</v>
      </c>
      <c r="Q163" s="49" t="str">
        <f>IF(OR($E164=0,Q$78=0),"",MAX(ABS(P163),ABS(R163)))</f>
        <v/>
      </c>
      <c r="R163" s="57">
        <f>IF(OR($E164=0,R$78=0),0,R$79/H_T)</f>
        <v>0</v>
      </c>
      <c r="S163" s="109">
        <f>IF(OR($E164=0,S$78=0),0,S$79/H_T)</f>
        <v>0</v>
      </c>
      <c r="T163" s="49" t="str">
        <f>IF(OR($E164=0,T$78=0),"",MAX(ABS(S163),ABS(U163)))</f>
        <v/>
      </c>
      <c r="U163" s="57">
        <f>IF(OR($E164=0,U$78=0),0,U$79/H_T)</f>
        <v>0</v>
      </c>
      <c r="V163" s="109">
        <f>IF(OR($E164=0,V$78=0),0,V$79/H_T)</f>
        <v>0</v>
      </c>
      <c r="W163" s="49" t="str">
        <f>IF(OR($E164=0,W$78=0),"",MAX(ABS(V163),ABS(X163)))</f>
        <v/>
      </c>
      <c r="X163" s="57">
        <f>IF(OR($E164=0,X$78=0),0,X$79/H_T)</f>
        <v>0</v>
      </c>
      <c r="Y163" s="109">
        <f>IF(OR($E164=0,Y$78=0),0,Y$79/H_T)</f>
        <v>0</v>
      </c>
      <c r="Z163" s="49" t="str">
        <f>IF(OR($E164=0,Z$78=0),"",MAX(ABS(Y163),ABS(AA163)))</f>
        <v/>
      </c>
      <c r="AA163" s="57">
        <f>IF(OR($E164=0,AA$78=0),0,AA$79/H_T)</f>
        <v>0</v>
      </c>
      <c r="AB163" s="109">
        <f>IF(OR($E164=0,AB$78=0),0,AB$79/H_T)</f>
        <v>0</v>
      </c>
      <c r="AC163" s="49" t="str">
        <f>IF(OR($E164=0,AC$78=0),"",MAX(ABS(AB163),ABS(AD163)))</f>
        <v/>
      </c>
      <c r="AD163" s="57">
        <f>IF(OR($E164=0,AD$78=0),0,AD$79/H_T)</f>
        <v>0</v>
      </c>
      <c r="AE163" s="109">
        <f>IF(OR($E164=0,AE$78=0),0,AE$79/H_T)</f>
        <v>0</v>
      </c>
      <c r="AF163" s="49" t="str">
        <f>IF(OR($E164=0,AF$78=0),"",MAX(ABS(AE163),ABS(AG163)))</f>
        <v/>
      </c>
      <c r="AG163" s="57">
        <f>IF(OR($E164=0,AG$78=0),0,AG$79/H_T)</f>
        <v>0</v>
      </c>
      <c r="AH163" s="109">
        <f>IF(OR($E164=0,AH$78=0),0,AH$79/H_T)</f>
        <v>0</v>
      </c>
      <c r="AI163" s="49" t="str">
        <f>IF(OR($E164=0,AI$78=0),"",MAX(ABS(AH163),ABS(AJ163)))</f>
        <v/>
      </c>
      <c r="AJ163" s="57">
        <f>IF(OR($E164=0,AJ$78=0),0,AJ$79/H_T)</f>
        <v>0</v>
      </c>
      <c r="AK163" s="109">
        <f>IF(OR($E164=0,AK$78=0),0,AK$79/H_T)</f>
        <v>0</v>
      </c>
      <c r="AL163" s="49" t="str">
        <f>IF(OR($E164=0,AL$78=0),"",MAX(ABS(AK163),ABS(AM163)))</f>
        <v/>
      </c>
      <c r="AM163" s="57">
        <f>IF(OR($E164=0,AM$78=0),0,AM$79/H_T)</f>
        <v>0</v>
      </c>
      <c r="AN163" s="109">
        <f>IF(OR($E164=0,AN$78=0),0,AN$79/H_T)</f>
        <v>0</v>
      </c>
      <c r="AO163" s="49" t="str">
        <f>IF(OR($E164=0,AO$78=0),"",MAX(ABS(AN163),ABS(AP163)))</f>
        <v/>
      </c>
      <c r="AP163" s="57">
        <f>IF(OR($E164=0,AP$78=0),0,AP$79/H_T)</f>
        <v>0</v>
      </c>
      <c r="AQ163" s="109">
        <f>IF(OR($E164=0,AQ$78=0),0,AQ$79/H_T)</f>
        <v>0</v>
      </c>
      <c r="AR163" s="49" t="str">
        <f>IF(OR($E164=0,AR$78=0),"",MAX(ABS(AQ163),ABS(AS163)))</f>
        <v/>
      </c>
      <c r="AS163" s="57">
        <f>IF(OR($E164=0,AS$78=0),0,AS$79/H_T)</f>
        <v>0</v>
      </c>
      <c r="AT163" s="109">
        <f>IF(OR($E164=0,AT$78=0),0,AT$79/H_T)</f>
        <v>0</v>
      </c>
      <c r="AU163" s="49" t="str">
        <f>IF(OR($E164=0,AU$78=0),"",MAX(ABS(AT163),ABS(AV163)))</f>
        <v/>
      </c>
      <c r="AV163" s="57">
        <f>IF(OR($E164=0,AV$78=0),0,AV$79/H_T)</f>
        <v>0</v>
      </c>
      <c r="AW163" s="109">
        <f>IF(OR($E164=0,AW$78=0),0,AW$79/H_T)</f>
        <v>0</v>
      </c>
      <c r="AX163" s="49" t="str">
        <f>IF(OR($E164=0,AX$78=0),"",MAX(ABS(AW163),ABS(AY163)))</f>
        <v/>
      </c>
      <c r="AY163" s="57">
        <f>IF(OR($E164=0,AY$78=0),0,AY$79/H_T)</f>
        <v>0</v>
      </c>
      <c r="AZ163" s="109">
        <f>IF(OR($E164=0,AZ$78=0),0,AZ$79/H_T)</f>
        <v>0</v>
      </c>
      <c r="BA163" s="49" t="str">
        <f>IF(OR($E164=0,BA$78=0),"",MAX(ABS(AZ163),ABS(BB163)))</f>
        <v/>
      </c>
      <c r="BB163" s="57">
        <f>IF(OR($E164=0,BB$78=0),0,BB$79/H_T)</f>
        <v>0</v>
      </c>
      <c r="BC163" s="109">
        <f>IF(OR($E164=0,BC$78=0),0,BC$79/H_T)</f>
        <v>0</v>
      </c>
      <c r="BD163" s="49" t="str">
        <f>IF(OR($E164=0,BD$78=0),"",MAX(ABS(BC163),ABS(BE163)))</f>
        <v/>
      </c>
      <c r="BE163" s="57">
        <f>IF(OR($E164=0,BE$78=0),0,BE$79/H_T)</f>
        <v>0</v>
      </c>
      <c r="BF163" s="109">
        <f>IF(OR($E164=0,BF$78=0),0,BF$79/H_T)</f>
        <v>0</v>
      </c>
      <c r="BG163" s="49" t="str">
        <f>IF(OR($E164=0,BG$78=0),"",MAX(ABS(BF163),ABS(BH163)))</f>
        <v/>
      </c>
      <c r="BH163" s="57">
        <f>IF(OR($E164=0,BH$78=0),0,BH$79/H_T)</f>
        <v>0</v>
      </c>
      <c r="BI163" s="109">
        <f>IF(OR($E164=0,BI$78=0),0,BI$79/H_T)</f>
        <v>0</v>
      </c>
      <c r="BJ163" s="49" t="str">
        <f>IF(OR($E164=0,BJ$78=0),"",MAX(ABS(BI163),ABS(BK163)))</f>
        <v/>
      </c>
      <c r="BK163" s="57">
        <f>IF(OR($E164=0,BK$78=0),0,BK$79/H_T)</f>
        <v>0</v>
      </c>
      <c r="BL163" s="109">
        <f>IF(OR($E164=0,BL$78=0),0,BL$79/H_T)</f>
        <v>0</v>
      </c>
      <c r="BM163" s="49" t="str">
        <f>IF(OR($E164=0,BM$78=0),"",MAX(ABS(BL163),ABS(BN163)))</f>
        <v/>
      </c>
      <c r="BN163" s="57">
        <f>IF(OR($E164=0,BN$78=0),0,BN$79/H_T)</f>
        <v>0</v>
      </c>
      <c r="BO163" s="109">
        <f>IF(OR($E164=0,BO$78=0),0,BO$79/H_T)</f>
        <v>0</v>
      </c>
      <c r="BP163" s="49" t="str">
        <f>IF(OR($E164=0,BP$78=0),"",MAX(ABS(BO163),ABS(BQ163)))</f>
        <v/>
      </c>
      <c r="BQ163" s="57">
        <f>IF(OR($E164=0,BQ$78=0),0,BQ$79/H_T)</f>
        <v>0</v>
      </c>
      <c r="BR163" s="109">
        <f>IF(OR($E164=0,BR$78=0),0,BR$79/H_T)</f>
        <v>0</v>
      </c>
      <c r="BS163" s="49" t="str">
        <f>IF(OR($E164=0,BS$78=0),"",MAX(ABS(BR163),ABS(BT163)))</f>
        <v/>
      </c>
      <c r="BT163" s="57">
        <f>IF(OR($E164=0,BT$78=0),0,BT$79/H_T)</f>
        <v>0</v>
      </c>
      <c r="BU163" s="109">
        <f>IF(OR($E164=0,BU$78=0),0,BU$79/H_T)</f>
        <v>0</v>
      </c>
      <c r="BV163" s="49" t="str">
        <f>IF(OR($E164=0,BV$78=0),"",MAX(ABS(BU163),ABS(BW163)))</f>
        <v/>
      </c>
      <c r="BW163" s="57">
        <f>IF(OR($E164=0,BW$78=0),0,BW$79/H_T)</f>
        <v>0</v>
      </c>
      <c r="BX163" s="109">
        <f>IF(OR($E164=0,BX$78=0),0,BX$79/H_T)</f>
        <v>0</v>
      </c>
      <c r="BY163" s="49" t="str">
        <f>IF(OR($E164=0,BY$78=0),"",MAX(ABS(BX163),ABS(BZ163)))</f>
        <v/>
      </c>
      <c r="BZ163" s="57">
        <f>IF(OR($E164=0,BZ$78=0),0,BZ$79/H_T)</f>
        <v>0</v>
      </c>
      <c r="CA163" s="109">
        <f>IF(OR($E164=0,CA$78=0),0,CA$79/H_T)</f>
        <v>0</v>
      </c>
      <c r="CB163" s="49" t="str">
        <f>IF(OR($E164=0,CB$78=0),"",MAX(ABS(CA163),ABS(CC163)))</f>
        <v/>
      </c>
      <c r="CC163" s="57">
        <f>IF(OR($E164=0,CC$78=0),0,CC$79/H_T)</f>
        <v>0</v>
      </c>
    </row>
    <row r="164" spans="1:81">
      <c r="B164" s="17" t="s">
        <v>112</v>
      </c>
      <c r="C164" s="91" t="str">
        <f>IF(A160="","",MAX(ABS(H164),ABS(K164),ABS(N164),ABS(Q164),ABS(T164),ABS(W164),ABS(Z164),ABS(AC164),ABS(AF164),ABS(AI164),ABS(AL164),ABS(AO164),ABS(AR164),ABS(AU164),ABS(AX164),ABS(BA164),ABS(BD164),ABS(BG164),ABS(BJ164),ABS(BM164),ABS(BP164),ABS(BS164),ABS(BV164),ABS(BY164),ABS(CB164)))</f>
        <v/>
      </c>
      <c r="D164" s="17" t="s">
        <v>106</v>
      </c>
      <c r="E164" s="48">
        <f>N16</f>
        <v>0</v>
      </c>
      <c r="F164" s="85" t="s">
        <v>112</v>
      </c>
      <c r="G164" s="29"/>
      <c r="H164" s="86">
        <f>IF(OR($E164=0,H$78=0),0,IF(H$78&gt;0,SQRT(H162^2+H163^2),-SQRT(H162^2+H163^2)))</f>
        <v>0</v>
      </c>
      <c r="I164" s="30"/>
      <c r="J164" s="29"/>
      <c r="K164" s="86">
        <f>IF(OR($E164=0,K$78=0),0,IF(K$78&gt;0,SQRT(K162^2+K163^2),-SQRT(K162^2+K163^2)))</f>
        <v>0</v>
      </c>
      <c r="L164" s="30"/>
      <c r="M164" s="29"/>
      <c r="N164" s="86">
        <f>IF(OR($E164=0,N$78=0),0,IF(N$78&gt;0,SQRT(N162^2+N163^2),-SQRT(N162^2+N163^2)))</f>
        <v>0</v>
      </c>
      <c r="O164" s="30"/>
      <c r="P164" s="29"/>
      <c r="Q164" s="86">
        <f>IF(OR($E164=0,Q$78=0),0,IF(Q$78&gt;0,SQRT(Q162^2+Q163^2),-SQRT(Q162^2+Q163^2)))</f>
        <v>0</v>
      </c>
      <c r="R164" s="30"/>
      <c r="S164" s="29"/>
      <c r="T164" s="86">
        <f>IF(OR($E164=0,T$78=0),0,IF(T$78&gt;0,SQRT(T162^2+T163^2),-SQRT(T162^2+T163^2)))</f>
        <v>0</v>
      </c>
      <c r="U164" s="30"/>
      <c r="V164" s="29"/>
      <c r="W164" s="86">
        <f>IF(OR($E164=0,W$78=0),0,IF(W$78&gt;0,SQRT(W162^2+W163^2),-SQRT(W162^2+W163^2)))</f>
        <v>0</v>
      </c>
      <c r="X164" s="30"/>
      <c r="Y164" s="29"/>
      <c r="Z164" s="86">
        <f>IF(OR($E164=0,Z$78=0),0,IF(Z$78&gt;0,SQRT(Z162^2+Z163^2),-SQRT(Z162^2+Z163^2)))</f>
        <v>0</v>
      </c>
      <c r="AA164" s="30"/>
      <c r="AB164" s="29"/>
      <c r="AC164" s="86">
        <f>IF(OR($E164=0,AC$78=0),0,IF(AC$78&gt;0,SQRT(AC162^2+AC163^2),-SQRT(AC162^2+AC163^2)))</f>
        <v>0</v>
      </c>
      <c r="AD164" s="30"/>
      <c r="AE164" s="29"/>
      <c r="AF164" s="86">
        <f>IF(OR($E164=0,AF$78=0),0,IF(AF$78&gt;0,SQRT(AF162^2+AF163^2),-SQRT(AF162^2+AF163^2)))</f>
        <v>0</v>
      </c>
      <c r="AG164" s="30"/>
      <c r="AH164" s="29"/>
      <c r="AI164" s="86">
        <f>IF(OR($E164=0,AI$78=0),0,IF(AI$78&gt;0,SQRT(AI162^2+AI163^2),-SQRT(AI162^2+AI163^2)))</f>
        <v>0</v>
      </c>
      <c r="AJ164" s="30"/>
      <c r="AK164" s="29"/>
      <c r="AL164" s="86">
        <f>IF(OR($E164=0,AL$78=0),0,IF(AL$78&gt;0,SQRT(AL162^2+AL163^2),-SQRT(AL162^2+AL163^2)))</f>
        <v>0</v>
      </c>
      <c r="AM164" s="30"/>
      <c r="AN164" s="29"/>
      <c r="AO164" s="86">
        <f>IF(OR($E164=0,AO$78=0),0,IF(AO$78&gt;0,SQRT(AO162^2+AO163^2),-SQRT(AO162^2+AO163^2)))</f>
        <v>0</v>
      </c>
      <c r="AP164" s="30"/>
      <c r="AQ164" s="29"/>
      <c r="AR164" s="86">
        <f>IF(OR($E164=0,AR$78=0),0,IF(AR$78&gt;0,SQRT(AR162^2+AR163^2),-SQRT(AR162^2+AR163^2)))</f>
        <v>0</v>
      </c>
      <c r="AS164" s="30"/>
      <c r="AT164" s="29"/>
      <c r="AU164" s="86">
        <f>IF(OR($E164=0,AU$78=0),0,IF(AU$78&gt;0,SQRT(AU162^2+AU163^2),-SQRT(AU162^2+AU163^2)))</f>
        <v>0</v>
      </c>
      <c r="AV164" s="30"/>
      <c r="AW164" s="29"/>
      <c r="AX164" s="86">
        <f>IF(OR($E164=0,AX$78=0),0,IF(AX$78&gt;0,SQRT(AX162^2+AX163^2),-SQRT(AX162^2+AX163^2)))</f>
        <v>0</v>
      </c>
      <c r="AY164" s="30"/>
      <c r="AZ164" s="29"/>
      <c r="BA164" s="86">
        <f>IF(OR($E164=0,BA$78=0),0,IF(BA$78&gt;0,SQRT(BA162^2+BA163^2),-SQRT(BA162^2+BA163^2)))</f>
        <v>0</v>
      </c>
      <c r="BB164" s="30"/>
      <c r="BC164" s="29"/>
      <c r="BD164" s="86">
        <f>IF(OR($E164=0,BD$78=0),0,IF(BD$78&gt;0,SQRT(BD162^2+BD163^2),-SQRT(BD162^2+BD163^2)))</f>
        <v>0</v>
      </c>
      <c r="BE164" s="30"/>
      <c r="BF164" s="29"/>
      <c r="BG164" s="86">
        <f>IF(OR($E164=0,BG$78=0),0,IF(BG$78&gt;0,SQRT(BG162^2+BG163^2),-SQRT(BG162^2+BG163^2)))</f>
        <v>0</v>
      </c>
      <c r="BH164" s="30"/>
      <c r="BI164" s="29"/>
      <c r="BJ164" s="86">
        <f>IF(OR($E164=0,BJ$78=0),0,IF(BJ$78&gt;0,SQRT(BJ162^2+BJ163^2),-SQRT(BJ162^2+BJ163^2)))</f>
        <v>0</v>
      </c>
      <c r="BK164" s="30"/>
      <c r="BL164" s="29"/>
      <c r="BM164" s="86">
        <f>IF(OR($E164=0,BM$78=0),0,IF(BM$78&gt;0,SQRT(BM162^2+BM163^2),-SQRT(BM162^2+BM163^2)))</f>
        <v>0</v>
      </c>
      <c r="BN164" s="30"/>
      <c r="BO164" s="29"/>
      <c r="BP164" s="86">
        <f>IF(OR($E164=0,BP$78=0),0,IF(BP$78&gt;0,SQRT(BP162^2+BP163^2),-SQRT(BP162^2+BP163^2)))</f>
        <v>0</v>
      </c>
      <c r="BQ164" s="30"/>
      <c r="BR164" s="29"/>
      <c r="BS164" s="86">
        <f>IF(OR($E164=0,BS$78=0),0,IF(BS$78&gt;0,SQRT(BS162^2+BS163^2),-SQRT(BS162^2+BS163^2)))</f>
        <v>0</v>
      </c>
      <c r="BT164" s="30"/>
      <c r="BU164" s="29"/>
      <c r="BV164" s="86">
        <f>IF(OR($E164=0,BV$78=0),0,IF(BV$78&gt;0,SQRT(BV162^2+BV163^2),-SQRT(BV162^2+BV163^2)))</f>
        <v>0</v>
      </c>
      <c r="BW164" s="30"/>
      <c r="BX164" s="29"/>
      <c r="BY164" s="86">
        <f>IF(OR($E164=0,BY$78=0),0,IF(BY$78&gt;0,SQRT(BY162^2+BY163^2),-SQRT(BY162^2+BY163^2)))</f>
        <v>0</v>
      </c>
      <c r="BZ164" s="30"/>
      <c r="CA164" s="29"/>
      <c r="CB164" s="86">
        <f>IF(OR($E164=0,CB$78=0),0,IF(CB$78&gt;0,SQRT(CB162^2+CB163^2),-SQRT(CB162^2+CB163^2)))</f>
        <v>0</v>
      </c>
      <c r="CC164" s="30"/>
    </row>
    <row r="165" spans="1:81">
      <c r="B165" s="17" t="s">
        <v>106</v>
      </c>
      <c r="C165" s="17" t="str">
        <f>IF(A160="","",E164)</f>
        <v/>
      </c>
      <c r="E165" s="17"/>
      <c r="F165" s="17"/>
      <c r="G165" s="17"/>
      <c r="H165" s="17"/>
      <c r="I165" s="17"/>
      <c r="J165" s="17"/>
      <c r="K165" s="17"/>
      <c r="L165" s="17"/>
      <c r="M165" s="17"/>
      <c r="P165" s="17"/>
      <c r="AP165" s="17"/>
      <c r="AQ165" s="17"/>
      <c r="AR165" s="17"/>
      <c r="AS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</row>
    <row r="166" spans="1:81">
      <c r="E166" s="17"/>
      <c r="F166" s="17" t="s">
        <v>114</v>
      </c>
      <c r="G166" s="17"/>
      <c r="H166" s="17" t="str">
        <f>IF($E171=0,"",IF($E168=H_T,"unterstützt","frei"))</f>
        <v/>
      </c>
      <c r="I166" s="17"/>
      <c r="J166" s="17"/>
      <c r="K166" s="17" t="str">
        <f>IF($E171=0,"",IF($E168=H_T,"unterstützt","frei"))</f>
        <v/>
      </c>
      <c r="L166" s="17"/>
      <c r="M166" s="17"/>
      <c r="N166" s="17" t="str">
        <f>IF($E171=0,"",IF($E168=H_T,"unterstützt","frei"))</f>
        <v/>
      </c>
      <c r="P166" s="17"/>
      <c r="Q166" s="17" t="str">
        <f>IF($E171=0,"",IF($E168=H_T,"unterstützt","frei"))</f>
        <v/>
      </c>
      <c r="T166" s="17" t="str">
        <f>IF($E171=0,"",IF($E168=H_T,"unterstützt","frei"))</f>
        <v/>
      </c>
      <c r="W166" s="17" t="str">
        <f>IF($E171=0,"",IF($E168=H_T,"unterstützt","frei"))</f>
        <v/>
      </c>
      <c r="Z166" s="17" t="str">
        <f>IF($E171=0,"",IF($E168=H_T,"unterstützt","frei"))</f>
        <v/>
      </c>
      <c r="AC166" s="17" t="str">
        <f>IF($E171=0,"",IF($E168=H_T,"unterstützt","frei"))</f>
        <v/>
      </c>
      <c r="AF166" s="17" t="str">
        <f>IF($E171=0,"",IF($E168=H_T,"unterstützt","frei"))</f>
        <v/>
      </c>
      <c r="AI166" s="17" t="str">
        <f>IF($E171=0,"",IF($E168=H_T,"unterstützt","frei"))</f>
        <v/>
      </c>
      <c r="AL166" s="17" t="str">
        <f>IF($E171=0,"",IF($E168=H_T,"unterstützt","frei"))</f>
        <v/>
      </c>
      <c r="AO166" s="17" t="str">
        <f>IF($E171=0,"",IF($E168=H_T,"unterstützt","frei"))</f>
        <v/>
      </c>
      <c r="AP166" s="17"/>
      <c r="AQ166" s="17"/>
      <c r="AR166" s="17" t="str">
        <f>IF($E171=0,"",IF($E168=H_T,"unterstützt","frei"))</f>
        <v/>
      </c>
      <c r="AS166" s="17"/>
      <c r="AU166" s="17" t="str">
        <f>IF($E171=0,"",IF($E168=H_T,"unterstützt","frei"))</f>
        <v/>
      </c>
      <c r="AW166" s="17"/>
      <c r="AX166" s="17" t="str">
        <f>IF($E171=0,"",IF($E168=H_T,"unterstützt","frei"))</f>
        <v/>
      </c>
      <c r="AY166" s="17"/>
      <c r="AZ166" s="17"/>
      <c r="BA166" s="17" t="str">
        <f>IF($E171=0,"",IF($E168=H_T,"unterstützt","frei"))</f>
        <v/>
      </c>
      <c r="BB166" s="17"/>
      <c r="BC166" s="17"/>
      <c r="BD166" s="17" t="str">
        <f>IF($E171=0,"",IF($E168=H_T,"unterstützt","frei"))</f>
        <v/>
      </c>
      <c r="BE166" s="17"/>
      <c r="BF166" s="17"/>
      <c r="BG166" s="17" t="str">
        <f>IF($E171=0,"",IF($E168=H_T,"unterstützt","frei"))</f>
        <v/>
      </c>
      <c r="BH166" s="17"/>
      <c r="BI166" s="17"/>
      <c r="BJ166" s="17" t="str">
        <f>IF($E171=0,"",IF($E168=H_T,"unterstützt","frei"))</f>
        <v/>
      </c>
      <c r="BK166" s="17"/>
      <c r="BL166" s="17"/>
      <c r="BM166" s="17" t="str">
        <f>IF($E171=0,"",IF($E168=H_T,"unterstützt","frei"))</f>
        <v/>
      </c>
      <c r="BN166" s="17"/>
      <c r="BO166" s="17"/>
      <c r="BP166" s="17" t="str">
        <f>IF($E171=0,"",IF($E168=H_T,"unterstützt","frei"))</f>
        <v/>
      </c>
      <c r="BQ166" s="17"/>
      <c r="BR166" s="17"/>
      <c r="BS166" s="17" t="str">
        <f>IF($E171=0,"",IF($E168=H_T,"unterstützt","frei"))</f>
        <v/>
      </c>
      <c r="BT166" s="17"/>
      <c r="BU166" s="17"/>
      <c r="BV166" s="17" t="str">
        <f>IF($E171=0,"",IF($E168=H_T,"unterstützt","frei"))</f>
        <v/>
      </c>
      <c r="BW166" s="17"/>
      <c r="BX166" s="17"/>
      <c r="BY166" s="17" t="str">
        <f>IF($E171=0,"",IF($E168=H_T,"unterstützt","frei"))</f>
        <v/>
      </c>
      <c r="BZ166" s="17"/>
      <c r="CA166" s="17"/>
      <c r="CB166" s="17" t="str">
        <f>IF($E171=0,"",IF($E168=H_T,"unterstützt","frei"))</f>
        <v/>
      </c>
      <c r="CC166" s="17"/>
    </row>
    <row r="167" spans="1:81">
      <c r="A167" s="89" t="str">
        <f>IF(OR(ABS(H171)=Bemessung!$C$24,ABS(K171)=Bemessung!$C$24,ABS(N171)=Bemessung!$C$24,ABS(Q171)=Bemessung!$C$24,ABS(T171)=Bemessung!$C$24,ABS(W171)=Bemessung!$C$24,ABS(Z171)=Bemessung!$C$24,ABS(AC171)=Bemessung!$C$24,ABS(AF171)=Bemessung!$C$24,ABS(AI171)=Bemessung!$C$24,ABS(AL171)=Bemessung!$C$24,ABS(AO171)=Bemessung!$C$24,ABS(AR171)=Bemessung!$C$24,ABS(AU171)=Bemessung!$C$24,ABS(AX171)=Bemessung!$C$24,ABS(BA171)=Bemessung!$C$24,ABS(BD171)=Bemessung!$C$24,ABS(BG171)=Bemessung!$C$24,ABS(BJ171)=Bemessung!$C$24,ABS(BM171)=Bemessung!$C$24,ABS(BP171)=Bemessung!$C$24,ABS(BS171)=Bemessung!$C$24,ABS(BV171)=Bemessung!$C$24,ABS(BY171)=Bemessung!$C$24,ABS(CB171)=Bemessung!$C$24),D167,"")</f>
        <v/>
      </c>
      <c r="D167" s="17">
        <v>13</v>
      </c>
      <c r="F167" s="17" t="s">
        <v>115</v>
      </c>
      <c r="G167" s="17"/>
      <c r="H167" s="48" t="str">
        <f>IF($E171=0,"",IF($E169=0,"unterstützt","frei"))</f>
        <v/>
      </c>
      <c r="I167" s="17"/>
      <c r="J167" s="17"/>
      <c r="K167" s="48" t="str">
        <f>IF($E171=0,"",IF($E169=0,"unterstützt","frei"))</f>
        <v/>
      </c>
      <c r="L167" s="17"/>
      <c r="M167" s="17"/>
      <c r="N167" s="48" t="str">
        <f>IF($E171=0,"",IF($E169=0,"unterstützt","frei"))</f>
        <v/>
      </c>
      <c r="P167" s="17"/>
      <c r="Q167" s="48" t="str">
        <f>IF($E171=0,"",IF($E169=0,"unterstützt","frei"))</f>
        <v/>
      </c>
      <c r="T167" s="48" t="str">
        <f>IF($E171=0,"",IF($E169=0,"unterstützt","frei"))</f>
        <v/>
      </c>
      <c r="W167" s="48" t="str">
        <f>IF($E171=0,"",IF($E169=0,"unterstützt","frei"))</f>
        <v/>
      </c>
      <c r="Z167" s="48" t="str">
        <f>IF($E171=0,"",IF($E169=0,"unterstützt","frei"))</f>
        <v/>
      </c>
      <c r="AC167" s="48" t="str">
        <f>IF($E171=0,"",IF($E169=0,"unterstützt","frei"))</f>
        <v/>
      </c>
      <c r="AF167" s="48" t="str">
        <f>IF($E171=0,"",IF($E169=0,"unterstützt","frei"))</f>
        <v/>
      </c>
      <c r="AI167" s="48" t="str">
        <f>IF($E171=0,"",IF($E169=0,"unterstützt","frei"))</f>
        <v/>
      </c>
      <c r="AL167" s="48" t="str">
        <f>IF($E171=0,"",IF($E169=0,"unterstützt","frei"))</f>
        <v/>
      </c>
      <c r="AO167" s="48" t="str">
        <f>IF($E171=0,"",IF($E169=0,"unterstützt","frei"))</f>
        <v/>
      </c>
      <c r="AP167" s="17"/>
      <c r="AQ167" s="17"/>
      <c r="AR167" s="48" t="str">
        <f>IF($E171=0,"",IF($E169=0,"unterstützt","frei"))</f>
        <v/>
      </c>
      <c r="AS167" s="17"/>
      <c r="AU167" s="48" t="str">
        <f>IF($E171=0,"",IF($E169=0,"unterstützt","frei"))</f>
        <v/>
      </c>
      <c r="AW167" s="17"/>
      <c r="AX167" s="48" t="str">
        <f>IF($E171=0,"",IF($E169=0,"unterstützt","frei"))</f>
        <v/>
      </c>
      <c r="AY167" s="17"/>
      <c r="AZ167" s="17"/>
      <c r="BA167" s="48" t="str">
        <f>IF($E171=0,"",IF($E169=0,"unterstützt","frei"))</f>
        <v/>
      </c>
      <c r="BB167" s="17"/>
      <c r="BC167" s="17"/>
      <c r="BD167" s="48" t="str">
        <f>IF($E171=0,"",IF($E169=0,"unterstützt","frei"))</f>
        <v/>
      </c>
      <c r="BE167" s="17"/>
      <c r="BF167" s="17"/>
      <c r="BG167" s="48" t="str">
        <f>IF($E171=0,"",IF($E169=0,"unterstützt","frei"))</f>
        <v/>
      </c>
      <c r="BH167" s="17"/>
      <c r="BI167" s="17"/>
      <c r="BJ167" s="48" t="str">
        <f>IF($E171=0,"",IF($E169=0,"unterstützt","frei"))</f>
        <v/>
      </c>
      <c r="BK167" s="17"/>
      <c r="BL167" s="17"/>
      <c r="BM167" s="48" t="str">
        <f>IF($E171=0,"",IF($E169=0,"unterstützt","frei"))</f>
        <v/>
      </c>
      <c r="BN167" s="17"/>
      <c r="BO167" s="17"/>
      <c r="BP167" s="48" t="str">
        <f>IF($E171=0,"",IF($E169=0,"unterstützt","frei"))</f>
        <v/>
      </c>
      <c r="BQ167" s="17"/>
      <c r="BR167" s="17"/>
      <c r="BS167" s="48" t="str">
        <f>IF($E171=0,"",IF($E169=0,"unterstützt","frei"))</f>
        <v/>
      </c>
      <c r="BT167" s="17"/>
      <c r="BU167" s="17"/>
      <c r="BV167" s="48" t="str">
        <f>IF($E171=0,"",IF($E169=0,"unterstützt","frei"))</f>
        <v/>
      </c>
      <c r="BW167" s="17"/>
      <c r="BX167" s="17"/>
      <c r="BY167" s="48" t="str">
        <f>IF($E171=0,"",IF($E169=0,"unterstützt","frei"))</f>
        <v/>
      </c>
      <c r="BZ167" s="17"/>
      <c r="CA167" s="17"/>
      <c r="CB167" s="48" t="str">
        <f>IF($E171=0,"",IF($E169=0,"unterstützt","frei"))</f>
        <v/>
      </c>
      <c r="CC167" s="17"/>
    </row>
    <row r="168" spans="1:81">
      <c r="B168" s="17"/>
      <c r="D168" s="17" t="s">
        <v>109</v>
      </c>
      <c r="E168" s="48">
        <f>E162</f>
        <v>0</v>
      </c>
      <c r="F168" s="53" t="s">
        <v>116</v>
      </c>
      <c r="G168" s="52"/>
      <c r="H168" s="84" t="str">
        <f>IF(OR($E171=0,H$78=0),"",IF(H$78=0,"",H$78/H_T))</f>
        <v/>
      </c>
      <c r="I168" s="14"/>
      <c r="J168" s="52"/>
      <c r="K168" s="84" t="str">
        <f>IF(OR($E171=0,K$78=0),"",IF(K$78=0,"",K$78/H_T))</f>
        <v/>
      </c>
      <c r="L168" s="14"/>
      <c r="M168" s="52"/>
      <c r="N168" s="84" t="str">
        <f>IF(OR($E171=0,N$78=0),"",IF(N$78=0,"",N$78/H_T))</f>
        <v/>
      </c>
      <c r="O168" s="14"/>
      <c r="P168" s="52"/>
      <c r="Q168" s="84" t="str">
        <f>IF(OR($E171=0,Q$78=0),"",IF(Q$78=0,"",Q$78/H_T))</f>
        <v/>
      </c>
      <c r="R168" s="14"/>
      <c r="S168" s="52"/>
      <c r="T168" s="84" t="str">
        <f>IF(OR($E171=0,T$78=0),"",IF(T$78=0,"",T$78/H_T))</f>
        <v/>
      </c>
      <c r="U168" s="14"/>
      <c r="V168" s="52"/>
      <c r="W168" s="84" t="str">
        <f>IF(OR($E171=0,W$78=0),"",IF(W$78=0,"",W$78/H_T))</f>
        <v/>
      </c>
      <c r="X168" s="14"/>
      <c r="Y168" s="52"/>
      <c r="Z168" s="84" t="str">
        <f>IF(OR($E171=0,Z$78=0),"",IF(Z$78=0,"",Z$78/H_T))</f>
        <v/>
      </c>
      <c r="AA168" s="14"/>
      <c r="AB168" s="52"/>
      <c r="AC168" s="84" t="str">
        <f>IF(OR($E171=0,AC$78=0),"",IF(AC$78=0,"",AC$78/H_T))</f>
        <v/>
      </c>
      <c r="AD168" s="14"/>
      <c r="AE168" s="52"/>
      <c r="AF168" s="84" t="str">
        <f>IF(OR($E171=0,AF$78=0),"",IF(AF$78=0,"",AF$78/H_T))</f>
        <v/>
      </c>
      <c r="AG168" s="14"/>
      <c r="AH168" s="52"/>
      <c r="AI168" s="84" t="str">
        <f>IF(OR($E171=0,AI$78=0),"",IF(AI$78=0,"",AI$78/H_T))</f>
        <v/>
      </c>
      <c r="AJ168" s="14"/>
      <c r="AK168" s="52"/>
      <c r="AL168" s="84" t="str">
        <f>IF(OR($E171=0,AL$78=0),"",IF(AL$78=0,"",AL$78/H_T))</f>
        <v/>
      </c>
      <c r="AM168" s="14"/>
      <c r="AN168" s="52"/>
      <c r="AO168" s="84" t="str">
        <f>IF(OR($E171=0,AO$78=0),"",IF(AO$78=0,"",AO$78/H_T))</f>
        <v/>
      </c>
      <c r="AP168" s="14"/>
      <c r="AQ168" s="52"/>
      <c r="AR168" s="84" t="str">
        <f>IF(OR($E171=0,AR$78=0),"",IF(AR$78=0,"",AR$78/H_T))</f>
        <v/>
      </c>
      <c r="AS168" s="14"/>
      <c r="AT168" s="52"/>
      <c r="AU168" s="84" t="str">
        <f>IF(OR($E171=0,AU$78=0),"",IF(AU$78=0,"",AU$78/H_T))</f>
        <v/>
      </c>
      <c r="AV168" s="14"/>
      <c r="AW168" s="52"/>
      <c r="AX168" s="84" t="str">
        <f>IF(OR($E171=0,AX$78=0),"",IF(AX$78=0,"",AX$78/H_T))</f>
        <v/>
      </c>
      <c r="AY168" s="14"/>
      <c r="AZ168" s="52"/>
      <c r="BA168" s="84" t="str">
        <f>IF(OR($E171=0,BA$78=0),"",IF(BA$78=0,"",BA$78/H_T))</f>
        <v/>
      </c>
      <c r="BB168" s="14"/>
      <c r="BC168" s="52"/>
      <c r="BD168" s="84" t="str">
        <f>IF(OR($E171=0,BD$78=0),"",IF(BD$78=0,"",BD$78/H_T))</f>
        <v/>
      </c>
      <c r="BE168" s="14"/>
      <c r="BF168" s="52"/>
      <c r="BG168" s="84" t="str">
        <f>IF(OR($E171=0,BG$78=0),"",IF(BG$78=0,"",BG$78/H_T))</f>
        <v/>
      </c>
      <c r="BH168" s="14"/>
      <c r="BI168" s="52"/>
      <c r="BJ168" s="84" t="str">
        <f>IF(OR($E171=0,BJ$78=0),"",IF(BJ$78=0,"",BJ$78/H_T))</f>
        <v/>
      </c>
      <c r="BK168" s="14"/>
      <c r="BL168" s="52"/>
      <c r="BM168" s="84" t="str">
        <f>IF(OR($E171=0,BM$78=0),"",IF(BM$78=0,"",BM$78/H_T))</f>
        <v/>
      </c>
      <c r="BN168" s="14"/>
      <c r="BO168" s="52"/>
      <c r="BP168" s="84" t="str">
        <f>IF(OR($E171=0,BP$78=0),"",IF(BP$78=0,"",BP$78/H_T))</f>
        <v/>
      </c>
      <c r="BQ168" s="14"/>
      <c r="BR168" s="52"/>
      <c r="BS168" s="84" t="str">
        <f>IF(OR($E171=0,BS$78=0),"",IF(BS$78=0,"",BS$78/H_T))</f>
        <v/>
      </c>
      <c r="BT168" s="14"/>
      <c r="BU168" s="52"/>
      <c r="BV168" s="84" t="str">
        <f>IF(OR($E171=0,BV$78=0),"",IF(BV$78=0,"",BV$78/H_T))</f>
        <v/>
      </c>
      <c r="BW168" s="14"/>
      <c r="BX168" s="52"/>
      <c r="BY168" s="84" t="str">
        <f>IF(OR($E171=0,BY$78=0),"",IF(BY$78=0,"",BY$78/H_T))</f>
        <v/>
      </c>
      <c r="BZ168" s="14"/>
      <c r="CA168" s="52"/>
      <c r="CB168" s="84" t="str">
        <f>IF(OR($E171=0,CB$78=0),"",IF(CB$78=0,"",CB$78/H_T))</f>
        <v/>
      </c>
      <c r="CC168" s="14"/>
    </row>
    <row r="169" spans="1:81">
      <c r="B169" s="17" t="s">
        <v>111</v>
      </c>
      <c r="C169" s="91" t="str">
        <f>IF(A167="","",MAX(MAX(H169,K169,N169,Q169,T169,W169,Z169,AC169,AF169,AI169,AL169,AO169,AR169,AU169,AX169,BA169,BD169,BG169,BJ169,BM169,BP169,BS169,BV169,BY169,CB169),ABS(MIN(H169,K169,N169,Q169,T169,W169,Z169,AC169,AF169,AI169,AL169,AO169,AR169,AU169,AX169,BA169,BD169,BG169,BJ169,BM169,BP169,BS169,BV169,BY169,CB169))))</f>
        <v/>
      </c>
      <c r="D169" s="17" t="s">
        <v>110</v>
      </c>
      <c r="E169" s="48">
        <f>E168-E171</f>
        <v>0</v>
      </c>
      <c r="F169" s="55" t="s">
        <v>111</v>
      </c>
      <c r="G169" s="33"/>
      <c r="H169" s="48" t="str">
        <f>IF(frei="nein",0,IF(OR($E171=0,H$78=0),"",IF(H$78=0,"",IF(AND(H166="frei",H167="frei"),6*H168*H$76/H$80/$E171,4*H168*H$76/H$80/$E171))))</f>
        <v/>
      </c>
      <c r="I169" s="48"/>
      <c r="J169" s="33"/>
      <c r="K169" s="48" t="str">
        <f>IF(frei="nein",0,IF(OR($E171=0,K$78=0),"",IF(K$78=0,"",IF(AND(K166="frei",K167="frei"),6*K168*K$76/K$80/$E171,4*K168*K$76/K$80/$E171))))</f>
        <v/>
      </c>
      <c r="L169" s="48"/>
      <c r="M169" s="33"/>
      <c r="N169" s="48" t="str">
        <f>IF(frei="nein",0,IF(OR($E171=0,N$78=0),"",IF(N$78=0,"",IF(AND(N166="frei",N167="frei"),6*N168*N$76/N$80/$E171,4*N168*N$76/N$80/$E171))))</f>
        <v/>
      </c>
      <c r="O169" s="48"/>
      <c r="P169" s="33"/>
      <c r="Q169" s="48" t="str">
        <f>IF(frei="nein",0,IF(OR($E171=0,Q$78=0),"",IF(Q$78=0,"",IF(AND(Q166="frei",Q167="frei"),6*Q168*Q$76/Q$80/$E171,4*Q168*Q$76/Q$80/$E171))))</f>
        <v/>
      </c>
      <c r="R169" s="48"/>
      <c r="S169" s="33"/>
      <c r="T169" s="48" t="str">
        <f>IF(frei="nein",0,IF(OR($E171=0,T$78=0),"",IF(T$78=0,"",IF(AND(T166="frei",T167="frei"),6*T168*T$76/T$80/$E171,4*T168*T$76/T$80/$E171))))</f>
        <v/>
      </c>
      <c r="U169" s="48"/>
      <c r="V169" s="33"/>
      <c r="W169" s="48" t="str">
        <f>IF(frei="nein",0,IF(OR($E171=0,W$78=0),"",IF(W$78=0,"",IF(AND(W166="frei",W167="frei"),6*W168*W$76/W$80/$E171,4*W168*W$76/W$80/$E171))))</f>
        <v/>
      </c>
      <c r="X169" s="48"/>
      <c r="Y169" s="33"/>
      <c r="Z169" s="48" t="str">
        <f>IF(frei="nein",0,IF(OR($E171=0,Z$78=0),"",IF(Z$78=0,"",IF(AND(Z166="frei",Z167="frei"),6*Z168*Z$76/Z$80/$E171,4*Z168*Z$76/Z$80/$E171))))</f>
        <v/>
      </c>
      <c r="AA169" s="48"/>
      <c r="AB169" s="33"/>
      <c r="AC169" s="48" t="str">
        <f>IF(frei="nein",0,IF(OR($E171=0,AC$78=0),"",IF(AC$78=0,"",IF(AND(AC166="frei",AC167="frei"),6*AC168*AC$76/AC$80/$E171,4*AC168*AC$76/AC$80/$E171))))</f>
        <v/>
      </c>
      <c r="AD169" s="48"/>
      <c r="AE169" s="33"/>
      <c r="AF169" s="48" t="str">
        <f>IF(frei="nein",0,IF(OR($E171=0,AF$78=0),"",IF(AF$78=0,"",IF(AND(AF166="frei",AF167="frei"),6*AF168*AF$76/AF$80/$E171,4*AF168*AF$76/AF$80/$E171))))</f>
        <v/>
      </c>
      <c r="AG169" s="48"/>
      <c r="AH169" s="33"/>
      <c r="AI169" s="48" t="str">
        <f>IF(frei="nein",0,IF(OR($E171=0,AI$78=0),"",IF(AI$78=0,"",IF(AND(AI166="frei",AI167="frei"),6*AI168*AI$76/AI$80/$E171,4*AI168*AI$76/AI$80/$E171))))</f>
        <v/>
      </c>
      <c r="AJ169" s="48"/>
      <c r="AK169" s="33"/>
      <c r="AL169" s="48" t="str">
        <f>IF(frei="nein",0,IF(OR($E171=0,AL$78=0),"",IF(AL$78=0,"",IF(AND(AL166="frei",AL167="frei"),6*AL168*AL$76/AL$80/$E171,4*AL168*AL$76/AL$80/$E171))))</f>
        <v/>
      </c>
      <c r="AM169" s="48"/>
      <c r="AN169" s="33"/>
      <c r="AO169" s="48" t="str">
        <f>IF(frei="nein",0,IF(OR($E171=0,AO$78=0),"",IF(AO$78=0,"",IF(AND(AO166="frei",AO167="frei"),6*AO168*AO$76/AO$80/$E171,4*AO168*AO$76/AO$80/$E171))))</f>
        <v/>
      </c>
      <c r="AP169" s="48"/>
      <c r="AQ169" s="33"/>
      <c r="AR169" s="48" t="str">
        <f>IF(frei="nein",0,IF(OR($E171=0,AR$78=0),"",IF(AR$78=0,"",IF(AND(AR166="frei",AR167="frei"),6*AR168*AR$76/AR$80/$E171,4*AR168*AR$76/AR$80/$E171))))</f>
        <v/>
      </c>
      <c r="AS169" s="48"/>
      <c r="AT169" s="33"/>
      <c r="AU169" s="48" t="str">
        <f>IF(frei="nein",0,IF(OR($E171=0,AU$78=0),"",IF(AU$78=0,"",IF(AND(AU166="frei",AU167="frei"),6*AU168*AU$76/AU$80/$E171,4*AU168*AU$76/AU$80/$E171))))</f>
        <v/>
      </c>
      <c r="AV169" s="48"/>
      <c r="AW169" s="33"/>
      <c r="AX169" s="48" t="str">
        <f>IF(frei="nein",0,IF(OR($E171=0,AX$78=0),"",IF(AX$78=0,"",IF(AND(AX166="frei",AX167="frei"),6*AX168*AX$76/AX$80/$E171,4*AX168*AX$76/AX$80/$E171))))</f>
        <v/>
      </c>
      <c r="AY169" s="48"/>
      <c r="AZ169" s="33"/>
      <c r="BA169" s="48" t="str">
        <f>IF(frei="nein",0,IF(OR($E171=0,BA$78=0),"",IF(BA$78=0,"",IF(AND(BA166="frei",BA167="frei"),6*BA168*BA$76/BA$80/$E171,4*BA168*BA$76/BA$80/$E171))))</f>
        <v/>
      </c>
      <c r="BB169" s="48"/>
      <c r="BC169" s="33"/>
      <c r="BD169" s="48" t="str">
        <f>IF(frei="nein",0,IF(OR($E171=0,BD$78=0),"",IF(BD$78=0,"",IF(AND(BD166="frei",BD167="frei"),6*BD168*BD$76/BD$80/$E171,4*BD168*BD$76/BD$80/$E171))))</f>
        <v/>
      </c>
      <c r="BE169" s="48"/>
      <c r="BF169" s="33"/>
      <c r="BG169" s="48" t="str">
        <f>IF(frei="nein",0,IF(OR($E171=0,BG$78=0),"",IF(BG$78=0,"",IF(AND(BG166="frei",BG167="frei"),6*BG168*BG$76/BG$80/$E171,4*BG168*BG$76/BG$80/$E171))))</f>
        <v/>
      </c>
      <c r="BH169" s="48"/>
      <c r="BI169" s="33"/>
      <c r="BJ169" s="48" t="str">
        <f>IF(frei="nein",0,IF(OR($E171=0,BJ$78=0),"",IF(BJ$78=0,"",IF(AND(BJ166="frei",BJ167="frei"),6*BJ168*BJ$76/BJ$80/$E171,4*BJ168*BJ$76/BJ$80/$E171))))</f>
        <v/>
      </c>
      <c r="BK169" s="48"/>
      <c r="BL169" s="33"/>
      <c r="BM169" s="48" t="str">
        <f>IF(frei="nein",0,IF(OR($E171=0,BM$78=0),"",IF(BM$78=0,"",IF(AND(BM166="frei",BM167="frei"),6*BM168*BM$76/BM$80/$E171,4*BM168*BM$76/BM$80/$E171))))</f>
        <v/>
      </c>
      <c r="BN169" s="48"/>
      <c r="BO169" s="33"/>
      <c r="BP169" s="48" t="str">
        <f>IF(frei="nein",0,IF(OR($E171=0,BP$78=0),"",IF(BP$78=0,"",IF(AND(BP166="frei",BP167="frei"),6*BP168*BP$76/BP$80/$E171,4*BP168*BP$76/BP$80/$E171))))</f>
        <v/>
      </c>
      <c r="BQ169" s="48"/>
      <c r="BR169" s="33"/>
      <c r="BS169" s="48" t="str">
        <f>IF(frei="nein",0,IF(OR($E171=0,BS$78=0),"",IF(BS$78=0,"",IF(AND(BS166="frei",BS167="frei"),6*BS168*BS$76/BS$80/$E171,4*BS168*BS$76/BS$80/$E171))))</f>
        <v/>
      </c>
      <c r="BT169" s="48"/>
      <c r="BU169" s="33"/>
      <c r="BV169" s="48" t="str">
        <f>IF(frei="nein",0,IF(OR($E171=0,BV$78=0),"",IF(BV$78=0,"",IF(AND(BV166="frei",BV167="frei"),6*BV168*BV$76/BV$80/$E171,4*BV168*BV$76/BV$80/$E171))))</f>
        <v/>
      </c>
      <c r="BW169" s="48"/>
      <c r="BX169" s="33"/>
      <c r="BY169" s="48" t="str">
        <f>IF(frei="nein",0,IF(OR($E171=0,BY$78=0),"",IF(BY$78=0,"",IF(AND(BY166="frei",BY167="frei"),6*BY168*BY$76/BY$80/$E171,4*BY168*BY$76/BY$80/$E171))))</f>
        <v/>
      </c>
      <c r="BZ169" s="48"/>
      <c r="CA169" s="33"/>
      <c r="CB169" s="48" t="str">
        <f>IF(frei="nein",0,IF(OR($E171=0,CB$78=0),"",IF(CB$78=0,"",IF(AND(CB166="frei",CB167="frei"),6*CB168*CB$76/CB$80/$E171,4*CB168*CB$76/CB$80/$E171))))</f>
        <v/>
      </c>
      <c r="CC169" s="48"/>
    </row>
    <row r="170" spans="1:81">
      <c r="B170" s="17"/>
      <c r="C170" s="90"/>
      <c r="F170" s="56" t="s">
        <v>149</v>
      </c>
      <c r="G170" s="109">
        <f>IF(OR($E171=0,G$78=0),0,G$79/H_T)</f>
        <v>0</v>
      </c>
      <c r="H170" s="49" t="str">
        <f>IF(OR($E171=0,H$78=0),"",MAX(ABS(G170),ABS(I170)))</f>
        <v/>
      </c>
      <c r="I170" s="57">
        <f>IF(OR($E171=0,I$78=0),0,I$79/H_T)</f>
        <v>0</v>
      </c>
      <c r="J170" s="109">
        <f>IF(OR($E171=0,J$78=0),0,J$79/H_T)</f>
        <v>0</v>
      </c>
      <c r="K170" s="49" t="str">
        <f>IF(OR($E171=0,K$78=0),"",MAX(ABS(J170),ABS(L170)))</f>
        <v/>
      </c>
      <c r="L170" s="57">
        <f>IF(OR($E171=0,L$78=0),0,L$79/H_T)</f>
        <v>0</v>
      </c>
      <c r="M170" s="109">
        <f>IF(OR($E171=0,M$78=0),0,M$79/H_T)</f>
        <v>0</v>
      </c>
      <c r="N170" s="49" t="str">
        <f>IF(OR($E171=0,N$78=0),"",MAX(ABS(M170),ABS(O170)))</f>
        <v/>
      </c>
      <c r="O170" s="57">
        <f>IF(OR($E171=0,O$78=0),0,O$79/H_T)</f>
        <v>0</v>
      </c>
      <c r="P170" s="109">
        <f>IF(OR($E171=0,P$78=0),0,P$79/H_T)</f>
        <v>0</v>
      </c>
      <c r="Q170" s="49" t="str">
        <f>IF(OR($E171=0,Q$78=0),"",MAX(ABS(P170),ABS(R170)))</f>
        <v/>
      </c>
      <c r="R170" s="57">
        <f>IF(OR($E171=0,R$78=0),0,R$79/H_T)</f>
        <v>0</v>
      </c>
      <c r="S170" s="109">
        <f>IF(OR($E171=0,S$78=0),0,S$79/H_T)</f>
        <v>0</v>
      </c>
      <c r="T170" s="49" t="str">
        <f>IF(OR($E171=0,T$78=0),"",MAX(ABS(S170),ABS(U170)))</f>
        <v/>
      </c>
      <c r="U170" s="57">
        <f>IF(OR($E171=0,U$78=0),0,U$79/H_T)</f>
        <v>0</v>
      </c>
      <c r="V170" s="109">
        <f>IF(OR($E171=0,V$78=0),0,V$79/H_T)</f>
        <v>0</v>
      </c>
      <c r="W170" s="49" t="str">
        <f>IF(OR($E171=0,W$78=0),"",MAX(ABS(V170),ABS(X170)))</f>
        <v/>
      </c>
      <c r="X170" s="57">
        <f>IF(OR($E171=0,X$78=0),0,X$79/H_T)</f>
        <v>0</v>
      </c>
      <c r="Y170" s="109">
        <f>IF(OR($E171=0,Y$78=0),0,Y$79/H_T)</f>
        <v>0</v>
      </c>
      <c r="Z170" s="49" t="str">
        <f>IF(OR($E171=0,Z$78=0),"",MAX(ABS(Y170),ABS(AA170)))</f>
        <v/>
      </c>
      <c r="AA170" s="57">
        <f>IF(OR($E171=0,AA$78=0),0,AA$79/H_T)</f>
        <v>0</v>
      </c>
      <c r="AB170" s="109">
        <f>IF(OR($E171=0,AB$78=0),0,AB$79/H_T)</f>
        <v>0</v>
      </c>
      <c r="AC170" s="49" t="str">
        <f>IF(OR($E171=0,AC$78=0),"",MAX(ABS(AB170),ABS(AD170)))</f>
        <v/>
      </c>
      <c r="AD170" s="57">
        <f>IF(OR($E171=0,AD$78=0),0,AD$79/H_T)</f>
        <v>0</v>
      </c>
      <c r="AE170" s="109">
        <f>IF(OR($E171=0,AE$78=0),0,AE$79/H_T)</f>
        <v>0</v>
      </c>
      <c r="AF170" s="49" t="str">
        <f>IF(OR($E171=0,AF$78=0),"",MAX(ABS(AE170),ABS(AG170)))</f>
        <v/>
      </c>
      <c r="AG170" s="57">
        <f>IF(OR($E171=0,AG$78=0),0,AG$79/H_T)</f>
        <v>0</v>
      </c>
      <c r="AH170" s="109">
        <f>IF(OR($E171=0,AH$78=0),0,AH$79/H_T)</f>
        <v>0</v>
      </c>
      <c r="AI170" s="49" t="str">
        <f>IF(OR($E171=0,AI$78=0),"",MAX(ABS(AH170),ABS(AJ170)))</f>
        <v/>
      </c>
      <c r="AJ170" s="57">
        <f>IF(OR($E171=0,AJ$78=0),0,AJ$79/H_T)</f>
        <v>0</v>
      </c>
      <c r="AK170" s="109">
        <f>IF(OR($E171=0,AK$78=0),0,AK$79/H_T)</f>
        <v>0</v>
      </c>
      <c r="AL170" s="49" t="str">
        <f>IF(OR($E171=0,AL$78=0),"",MAX(ABS(AK170),ABS(AM170)))</f>
        <v/>
      </c>
      <c r="AM170" s="57">
        <f>IF(OR($E171=0,AM$78=0),0,AM$79/H_T)</f>
        <v>0</v>
      </c>
      <c r="AN170" s="109">
        <f>IF(OR($E171=0,AN$78=0),0,AN$79/H_T)</f>
        <v>0</v>
      </c>
      <c r="AO170" s="49" t="str">
        <f>IF(OR($E171=0,AO$78=0),"",MAX(ABS(AN170),ABS(AP170)))</f>
        <v/>
      </c>
      <c r="AP170" s="57">
        <f>IF(OR($E171=0,AP$78=0),0,AP$79/H_T)</f>
        <v>0</v>
      </c>
      <c r="AQ170" s="109">
        <f>IF(OR($E171=0,AQ$78=0),0,AQ$79/H_T)</f>
        <v>0</v>
      </c>
      <c r="AR170" s="49" t="str">
        <f>IF(OR($E171=0,AR$78=0),"",MAX(ABS(AQ170),ABS(AS170)))</f>
        <v/>
      </c>
      <c r="AS170" s="57">
        <f>IF(OR($E171=0,AS$78=0),0,AS$79/H_T)</f>
        <v>0</v>
      </c>
      <c r="AT170" s="109">
        <f>IF(OR($E171=0,AT$78=0),0,AT$79/H_T)</f>
        <v>0</v>
      </c>
      <c r="AU170" s="49" t="str">
        <f>IF(OR($E171=0,AU$78=0),"",MAX(ABS(AT170),ABS(AV170)))</f>
        <v/>
      </c>
      <c r="AV170" s="57">
        <f>IF(OR($E171=0,AV$78=0),0,AV$79/H_T)</f>
        <v>0</v>
      </c>
      <c r="AW170" s="109">
        <f>IF(OR($E171=0,AW$78=0),0,AW$79/H_T)</f>
        <v>0</v>
      </c>
      <c r="AX170" s="49" t="str">
        <f>IF(OR($E171=0,AX$78=0),"",MAX(ABS(AW170),ABS(AY170)))</f>
        <v/>
      </c>
      <c r="AY170" s="57">
        <f>IF(OR($E171=0,AY$78=0),0,AY$79/H_T)</f>
        <v>0</v>
      </c>
      <c r="AZ170" s="109">
        <f>IF(OR($E171=0,AZ$78=0),0,AZ$79/H_T)</f>
        <v>0</v>
      </c>
      <c r="BA170" s="49" t="str">
        <f>IF(OR($E171=0,BA$78=0),"",MAX(ABS(AZ170),ABS(BB170)))</f>
        <v/>
      </c>
      <c r="BB170" s="57">
        <f>IF(OR($E171=0,BB$78=0),0,BB$79/H_T)</f>
        <v>0</v>
      </c>
      <c r="BC170" s="109">
        <f>IF(OR($E171=0,BC$78=0),0,BC$79/H_T)</f>
        <v>0</v>
      </c>
      <c r="BD170" s="49" t="str">
        <f>IF(OR($E171=0,BD$78=0),"",MAX(ABS(BC170),ABS(BE170)))</f>
        <v/>
      </c>
      <c r="BE170" s="57">
        <f>IF(OR($E171=0,BE$78=0),0,BE$79/H_T)</f>
        <v>0</v>
      </c>
      <c r="BF170" s="109">
        <f>IF(OR($E171=0,BF$78=0),0,BF$79/H_T)</f>
        <v>0</v>
      </c>
      <c r="BG170" s="49" t="str">
        <f>IF(OR($E171=0,BG$78=0),"",MAX(ABS(BF170),ABS(BH170)))</f>
        <v/>
      </c>
      <c r="BH170" s="57">
        <f>IF(OR($E171=0,BH$78=0),0,BH$79/H_T)</f>
        <v>0</v>
      </c>
      <c r="BI170" s="109">
        <f>IF(OR($E171=0,BI$78=0),0,BI$79/H_T)</f>
        <v>0</v>
      </c>
      <c r="BJ170" s="49" t="str">
        <f>IF(OR($E171=0,BJ$78=0),"",MAX(ABS(BI170),ABS(BK170)))</f>
        <v/>
      </c>
      <c r="BK170" s="57">
        <f>IF(OR($E171=0,BK$78=0),0,BK$79/H_T)</f>
        <v>0</v>
      </c>
      <c r="BL170" s="109">
        <f>IF(OR($E171=0,BL$78=0),0,BL$79/H_T)</f>
        <v>0</v>
      </c>
      <c r="BM170" s="49" t="str">
        <f>IF(OR($E171=0,BM$78=0),"",MAX(ABS(BL170),ABS(BN170)))</f>
        <v/>
      </c>
      <c r="BN170" s="57">
        <f>IF(OR($E171=0,BN$78=0),0,BN$79/H_T)</f>
        <v>0</v>
      </c>
      <c r="BO170" s="109">
        <f>IF(OR($E171=0,BO$78=0),0,BO$79/H_T)</f>
        <v>0</v>
      </c>
      <c r="BP170" s="49" t="str">
        <f>IF(OR($E171=0,BP$78=0),"",MAX(ABS(BO170),ABS(BQ170)))</f>
        <v/>
      </c>
      <c r="BQ170" s="57">
        <f>IF(OR($E171=0,BQ$78=0),0,BQ$79/H_T)</f>
        <v>0</v>
      </c>
      <c r="BR170" s="109">
        <f>IF(OR($E171=0,BR$78=0),0,BR$79/H_T)</f>
        <v>0</v>
      </c>
      <c r="BS170" s="49" t="str">
        <f>IF(OR($E171=0,BS$78=0),"",MAX(ABS(BR170),ABS(BT170)))</f>
        <v/>
      </c>
      <c r="BT170" s="57">
        <f>IF(OR($E171=0,BT$78=0),0,BT$79/H_T)</f>
        <v>0</v>
      </c>
      <c r="BU170" s="109">
        <f>IF(OR($E171=0,BU$78=0),0,BU$79/H_T)</f>
        <v>0</v>
      </c>
      <c r="BV170" s="49" t="str">
        <f>IF(OR($E171=0,BV$78=0),"",MAX(ABS(BU170),ABS(BW170)))</f>
        <v/>
      </c>
      <c r="BW170" s="57">
        <f>IF(OR($E171=0,BW$78=0),0,BW$79/H_T)</f>
        <v>0</v>
      </c>
      <c r="BX170" s="109">
        <f>IF(OR($E171=0,BX$78=0),0,BX$79/H_T)</f>
        <v>0</v>
      </c>
      <c r="BY170" s="49" t="str">
        <f>IF(OR($E171=0,BY$78=0),"",MAX(ABS(BX170),ABS(BZ170)))</f>
        <v/>
      </c>
      <c r="BZ170" s="57">
        <f>IF(OR($E171=0,BZ$78=0),0,BZ$79/H_T)</f>
        <v>0</v>
      </c>
      <c r="CA170" s="109">
        <f>IF(OR($E171=0,CA$78=0),0,CA$79/H_T)</f>
        <v>0</v>
      </c>
      <c r="CB170" s="49" t="str">
        <f>IF(OR($E171=0,CB$78=0),"",MAX(ABS(CA170),ABS(CC170)))</f>
        <v/>
      </c>
      <c r="CC170" s="57">
        <f>IF(OR($E171=0,CC$78=0),0,CC$79/H_T)</f>
        <v>0</v>
      </c>
    </row>
    <row r="171" spans="1:81">
      <c r="B171" s="17" t="s">
        <v>112</v>
      </c>
      <c r="C171" s="91" t="str">
        <f>IF(A167="","",MAX(ABS(H171),ABS(K171),ABS(N171),ABS(Q171),ABS(T171),ABS(W171),ABS(Z171),ABS(AC171),ABS(AF171),ABS(AI171),ABS(AL171),ABS(AO171),ABS(AR171),ABS(AU171),ABS(AX171),ABS(BA171),ABS(BD171),ABS(BG171),ABS(BJ171),ABS(BM171),ABS(BP171),ABS(BS171),ABS(BV171),ABS(BY171),ABS(CB171)))</f>
        <v/>
      </c>
      <c r="D171" s="17" t="s">
        <v>106</v>
      </c>
      <c r="E171" s="48">
        <f>O16</f>
        <v>0</v>
      </c>
      <c r="F171" s="85" t="s">
        <v>112</v>
      </c>
      <c r="G171" s="29"/>
      <c r="H171" s="86">
        <f>IF(OR($E171=0,H$78=0),0,IF(H$78&gt;0,SQRT(H169^2+H170^2),-SQRT(H169^2+H170^2)))</f>
        <v>0</v>
      </c>
      <c r="I171" s="30"/>
      <c r="J171" s="29"/>
      <c r="K171" s="86">
        <f>IF(OR($E171=0,K$78=0),0,IF(K$78&gt;0,SQRT(K169^2+K170^2),-SQRT(K169^2+K170^2)))</f>
        <v>0</v>
      </c>
      <c r="L171" s="30"/>
      <c r="M171" s="29"/>
      <c r="N171" s="86">
        <f>IF(OR($E171=0,N$78=0),0,IF(N$78&gt;0,SQRT(N169^2+N170^2),-SQRT(N169^2+N170^2)))</f>
        <v>0</v>
      </c>
      <c r="O171" s="30"/>
      <c r="P171" s="29"/>
      <c r="Q171" s="86">
        <f>IF(OR($E171=0,Q$78=0),0,IF(Q$78&gt;0,SQRT(Q169^2+Q170^2),-SQRT(Q169^2+Q170^2)))</f>
        <v>0</v>
      </c>
      <c r="R171" s="30"/>
      <c r="S171" s="29"/>
      <c r="T171" s="86">
        <f>IF(OR($E171=0,T$78=0),0,IF(T$78&gt;0,SQRT(T169^2+T170^2),-SQRT(T169^2+T170^2)))</f>
        <v>0</v>
      </c>
      <c r="U171" s="30"/>
      <c r="V171" s="29"/>
      <c r="W171" s="86">
        <f>IF(OR($E171=0,W$78=0),0,IF(W$78&gt;0,SQRT(W169^2+W170^2),-SQRT(W169^2+W170^2)))</f>
        <v>0</v>
      </c>
      <c r="X171" s="30"/>
      <c r="Y171" s="29"/>
      <c r="Z171" s="86">
        <f>IF(OR($E171=0,Z$78=0),0,IF(Z$78&gt;0,SQRT(Z169^2+Z170^2),-SQRT(Z169^2+Z170^2)))</f>
        <v>0</v>
      </c>
      <c r="AA171" s="30"/>
      <c r="AB171" s="29"/>
      <c r="AC171" s="86">
        <f>IF(OR($E171=0,AC$78=0),0,IF(AC$78&gt;0,SQRT(AC169^2+AC170^2),-SQRT(AC169^2+AC170^2)))</f>
        <v>0</v>
      </c>
      <c r="AD171" s="30"/>
      <c r="AE171" s="29"/>
      <c r="AF171" s="86">
        <f>IF(OR($E171=0,AF$78=0),0,IF(AF$78&gt;0,SQRT(AF169^2+AF170^2),-SQRT(AF169^2+AF170^2)))</f>
        <v>0</v>
      </c>
      <c r="AG171" s="30"/>
      <c r="AH171" s="29"/>
      <c r="AI171" s="86">
        <f>IF(OR($E171=0,AI$78=0),0,IF(AI$78&gt;0,SQRT(AI169^2+AI170^2),-SQRT(AI169^2+AI170^2)))</f>
        <v>0</v>
      </c>
      <c r="AJ171" s="30"/>
      <c r="AK171" s="29"/>
      <c r="AL171" s="86">
        <f>IF(OR($E171=0,AL$78=0),0,IF(AL$78&gt;0,SQRT(AL169^2+AL170^2),-SQRT(AL169^2+AL170^2)))</f>
        <v>0</v>
      </c>
      <c r="AM171" s="30"/>
      <c r="AN171" s="29"/>
      <c r="AO171" s="86">
        <f>IF(OR($E171=0,AO$78=0),0,IF(AO$78&gt;0,SQRT(AO169^2+AO170^2),-SQRT(AO169^2+AO170^2)))</f>
        <v>0</v>
      </c>
      <c r="AP171" s="30"/>
      <c r="AQ171" s="29"/>
      <c r="AR171" s="86">
        <f>IF(OR($E171=0,AR$78=0),0,IF(AR$78&gt;0,SQRT(AR169^2+AR170^2),-SQRT(AR169^2+AR170^2)))</f>
        <v>0</v>
      </c>
      <c r="AS171" s="30"/>
      <c r="AT171" s="29"/>
      <c r="AU171" s="86">
        <f>IF(OR($E171=0,AU$78=0),0,IF(AU$78&gt;0,SQRT(AU169^2+AU170^2),-SQRT(AU169^2+AU170^2)))</f>
        <v>0</v>
      </c>
      <c r="AV171" s="30"/>
      <c r="AW171" s="29"/>
      <c r="AX171" s="86">
        <f>IF(OR($E171=0,AX$78=0),0,IF(AX$78&gt;0,SQRT(AX169^2+AX170^2),-SQRT(AX169^2+AX170^2)))</f>
        <v>0</v>
      </c>
      <c r="AY171" s="30"/>
      <c r="AZ171" s="29"/>
      <c r="BA171" s="86">
        <f>IF(OR($E171=0,BA$78=0),0,IF(BA$78&gt;0,SQRT(BA169^2+BA170^2),-SQRT(BA169^2+BA170^2)))</f>
        <v>0</v>
      </c>
      <c r="BB171" s="30"/>
      <c r="BC171" s="29"/>
      <c r="BD171" s="86">
        <f>IF(OR($E171=0,BD$78=0),0,IF(BD$78&gt;0,SQRT(BD169^2+BD170^2),-SQRT(BD169^2+BD170^2)))</f>
        <v>0</v>
      </c>
      <c r="BE171" s="30"/>
      <c r="BF171" s="29"/>
      <c r="BG171" s="86">
        <f>IF(OR($E171=0,BG$78=0),0,IF(BG$78&gt;0,SQRT(BG169^2+BG170^2),-SQRT(BG169^2+BG170^2)))</f>
        <v>0</v>
      </c>
      <c r="BH171" s="30"/>
      <c r="BI171" s="29"/>
      <c r="BJ171" s="86">
        <f>IF(OR($E171=0,BJ$78=0),0,IF(BJ$78&gt;0,SQRT(BJ169^2+BJ170^2),-SQRT(BJ169^2+BJ170^2)))</f>
        <v>0</v>
      </c>
      <c r="BK171" s="30"/>
      <c r="BL171" s="29"/>
      <c r="BM171" s="86">
        <f>IF(OR($E171=0,BM$78=0),0,IF(BM$78&gt;0,SQRT(BM169^2+BM170^2),-SQRT(BM169^2+BM170^2)))</f>
        <v>0</v>
      </c>
      <c r="BN171" s="30"/>
      <c r="BO171" s="29"/>
      <c r="BP171" s="86">
        <f>IF(OR($E171=0,BP$78=0),0,IF(BP$78&gt;0,SQRT(BP169^2+BP170^2),-SQRT(BP169^2+BP170^2)))</f>
        <v>0</v>
      </c>
      <c r="BQ171" s="30"/>
      <c r="BR171" s="29"/>
      <c r="BS171" s="86">
        <f>IF(OR($E171=0,BS$78=0),0,IF(BS$78&gt;0,SQRT(BS169^2+BS170^2),-SQRT(BS169^2+BS170^2)))</f>
        <v>0</v>
      </c>
      <c r="BT171" s="30"/>
      <c r="BU171" s="29"/>
      <c r="BV171" s="86">
        <f>IF(OR($E171=0,BV$78=0),0,IF(BV$78&gt;0,SQRT(BV169^2+BV170^2),-SQRT(BV169^2+BV170^2)))</f>
        <v>0</v>
      </c>
      <c r="BW171" s="30"/>
      <c r="BX171" s="29"/>
      <c r="BY171" s="86">
        <f>IF(OR($E171=0,BY$78=0),0,IF(BY$78&gt;0,SQRT(BY169^2+BY170^2),-SQRT(BY169^2+BY170^2)))</f>
        <v>0</v>
      </c>
      <c r="BZ171" s="30"/>
      <c r="CA171" s="29"/>
      <c r="CB171" s="86">
        <f>IF(OR($E171=0,CB$78=0),0,IF(CB$78&gt;0,SQRT(CB169^2+CB170^2),-SQRT(CB169^2+CB170^2)))</f>
        <v>0</v>
      </c>
      <c r="CC171" s="30"/>
    </row>
    <row r="172" spans="1:81">
      <c r="B172" s="17" t="s">
        <v>106</v>
      </c>
      <c r="C172" s="17" t="str">
        <f>IF(A167="","",E171)</f>
        <v/>
      </c>
      <c r="E172" s="17"/>
      <c r="F172" s="17"/>
      <c r="G172" s="17"/>
      <c r="H172" s="17"/>
      <c r="I172" s="17"/>
      <c r="J172" s="17"/>
      <c r="K172" s="17"/>
      <c r="L172" s="17"/>
      <c r="M172" s="17"/>
      <c r="P172" s="17"/>
      <c r="AP172" s="17"/>
      <c r="AQ172" s="17"/>
      <c r="AR172" s="17"/>
      <c r="AS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</row>
    <row r="173" spans="1:81">
      <c r="E173" s="17"/>
      <c r="F173" s="17" t="s">
        <v>114</v>
      </c>
      <c r="G173" s="17"/>
      <c r="H173" s="17" t="str">
        <f>IF($E178=0,"",IF($E175=H_T,"unterstützt","frei"))</f>
        <v/>
      </c>
      <c r="I173" s="17"/>
      <c r="J173" s="17"/>
      <c r="K173" s="17" t="str">
        <f>IF($E178=0,"",IF($E175=H_T,"unterstützt","frei"))</f>
        <v/>
      </c>
      <c r="L173" s="17"/>
      <c r="M173" s="17"/>
      <c r="N173" s="17" t="str">
        <f>IF($E178=0,"",IF($E175=H_T,"unterstützt","frei"))</f>
        <v/>
      </c>
      <c r="P173" s="17"/>
      <c r="Q173" s="17" t="str">
        <f>IF($E178=0,"",IF($E175=H_T,"unterstützt","frei"))</f>
        <v/>
      </c>
      <c r="T173" s="17" t="str">
        <f>IF($E178=0,"",IF($E175=H_T,"unterstützt","frei"))</f>
        <v/>
      </c>
      <c r="W173" s="17" t="str">
        <f>IF($E178=0,"",IF($E175=H_T,"unterstützt","frei"))</f>
        <v/>
      </c>
      <c r="Z173" s="17" t="str">
        <f>IF($E178=0,"",IF($E175=H_T,"unterstützt","frei"))</f>
        <v/>
      </c>
      <c r="AC173" s="17" t="str">
        <f>IF($E178=0,"",IF($E175=H_T,"unterstützt","frei"))</f>
        <v/>
      </c>
      <c r="AF173" s="17" t="str">
        <f>IF($E178=0,"",IF($E175=H_T,"unterstützt","frei"))</f>
        <v/>
      </c>
      <c r="AI173" s="17" t="str">
        <f>IF($E178=0,"",IF($E175=H_T,"unterstützt","frei"))</f>
        <v/>
      </c>
      <c r="AL173" s="17" t="str">
        <f>IF($E178=0,"",IF($E175=H_T,"unterstützt","frei"))</f>
        <v/>
      </c>
      <c r="AO173" s="17" t="str">
        <f>IF($E178=0,"",IF($E175=H_T,"unterstützt","frei"))</f>
        <v/>
      </c>
      <c r="AP173" s="17"/>
      <c r="AQ173" s="17"/>
      <c r="AR173" s="17" t="str">
        <f>IF($E178=0,"",IF($E175=H_T,"unterstützt","frei"))</f>
        <v/>
      </c>
      <c r="AS173" s="17"/>
      <c r="AU173" s="17" t="str">
        <f>IF($E178=0,"",IF($E175=H_T,"unterstützt","frei"))</f>
        <v/>
      </c>
      <c r="AW173" s="17"/>
      <c r="AX173" s="17" t="str">
        <f>IF($E178=0,"",IF($E175=H_T,"unterstützt","frei"))</f>
        <v/>
      </c>
      <c r="AY173" s="17"/>
      <c r="AZ173" s="17"/>
      <c r="BA173" s="17" t="str">
        <f>IF($E178=0,"",IF($E175=H_T,"unterstützt","frei"))</f>
        <v/>
      </c>
      <c r="BB173" s="17"/>
      <c r="BC173" s="17"/>
      <c r="BD173" s="17" t="str">
        <f>IF($E178=0,"",IF($E175=H_T,"unterstützt","frei"))</f>
        <v/>
      </c>
      <c r="BE173" s="17"/>
      <c r="BF173" s="17"/>
      <c r="BG173" s="17" t="str">
        <f>IF($E178=0,"",IF($E175=H_T,"unterstützt","frei"))</f>
        <v/>
      </c>
      <c r="BH173" s="17"/>
      <c r="BI173" s="17"/>
      <c r="BJ173" s="17" t="str">
        <f>IF($E178=0,"",IF($E175=H_T,"unterstützt","frei"))</f>
        <v/>
      </c>
      <c r="BK173" s="17"/>
      <c r="BL173" s="17"/>
      <c r="BM173" s="17" t="str">
        <f>IF($E178=0,"",IF($E175=H_T,"unterstützt","frei"))</f>
        <v/>
      </c>
      <c r="BN173" s="17"/>
      <c r="BO173" s="17"/>
      <c r="BP173" s="17" t="str">
        <f>IF($E178=0,"",IF($E175=H_T,"unterstützt","frei"))</f>
        <v/>
      </c>
      <c r="BQ173" s="17"/>
      <c r="BR173" s="17"/>
      <c r="BS173" s="17" t="str">
        <f>IF($E178=0,"",IF($E175=H_T,"unterstützt","frei"))</f>
        <v/>
      </c>
      <c r="BT173" s="17"/>
      <c r="BU173" s="17"/>
      <c r="BV173" s="17" t="str">
        <f>IF($E178=0,"",IF($E175=H_T,"unterstützt","frei"))</f>
        <v/>
      </c>
      <c r="BW173" s="17"/>
      <c r="BX173" s="17"/>
      <c r="BY173" s="17" t="str">
        <f>IF($E178=0,"",IF($E175=H_T,"unterstützt","frei"))</f>
        <v/>
      </c>
      <c r="BZ173" s="17"/>
      <c r="CA173" s="17"/>
      <c r="CB173" s="17" t="str">
        <f>IF($E178=0,"",IF($E175=H_T,"unterstützt","frei"))</f>
        <v/>
      </c>
      <c r="CC173" s="17"/>
    </row>
    <row r="174" spans="1:81">
      <c r="A174" s="89" t="str">
        <f>IF(OR(ABS(H178)=Bemessung!$C$24,ABS(K178)=Bemessung!$C$24,ABS(N178)=Bemessung!$C$24,ABS(Q178)=Bemessung!$C$24,ABS(T178)=Bemessung!$C$24,ABS(W178)=Bemessung!$C$24,ABS(Z178)=Bemessung!$C$24,ABS(AC178)=Bemessung!$C$24,ABS(AF178)=Bemessung!$C$24,ABS(AI178)=Bemessung!$C$24,ABS(AL178)=Bemessung!$C$24,ABS(AO178)=Bemessung!$C$24,ABS(AR178)=Bemessung!$C$24,ABS(AU178)=Bemessung!$C$24,ABS(AX178)=Bemessung!$C$24,ABS(BA178)=Bemessung!$C$24,ABS(BD178)=Bemessung!$C$24,ABS(BG178)=Bemessung!$C$24,ABS(BJ178)=Bemessung!$C$24,ABS(BM178)=Bemessung!$C$24,ABS(BP178)=Bemessung!$C$24,ABS(BS178)=Bemessung!$C$24,ABS(BV178)=Bemessung!$C$24,ABS(BY178)=Bemessung!$C$24,ABS(CB178)=Bemessung!$C$24),D174,"")</f>
        <v/>
      </c>
      <c r="D174" s="17">
        <v>14</v>
      </c>
      <c r="F174" s="17" t="s">
        <v>115</v>
      </c>
      <c r="G174" s="17"/>
      <c r="H174" s="48" t="str">
        <f>IF($E178=0,"",IF($E176=0,"unterstützt","frei"))</f>
        <v/>
      </c>
      <c r="I174" s="17"/>
      <c r="J174" s="17"/>
      <c r="K174" s="48" t="str">
        <f>IF($E178=0,"",IF($E176=0,"unterstützt","frei"))</f>
        <v/>
      </c>
      <c r="L174" s="17"/>
      <c r="M174" s="17"/>
      <c r="N174" s="48" t="str">
        <f>IF($E178=0,"",IF($E176=0,"unterstützt","frei"))</f>
        <v/>
      </c>
      <c r="P174" s="17"/>
      <c r="Q174" s="48" t="str">
        <f>IF($E178=0,"",IF($E176=0,"unterstützt","frei"))</f>
        <v/>
      </c>
      <c r="T174" s="48" t="str">
        <f>IF($E178=0,"",IF($E176=0,"unterstützt","frei"))</f>
        <v/>
      </c>
      <c r="W174" s="48" t="str">
        <f>IF($E178=0,"",IF($E176=0,"unterstützt","frei"))</f>
        <v/>
      </c>
      <c r="Z174" s="48" t="str">
        <f>IF($E178=0,"",IF($E176=0,"unterstützt","frei"))</f>
        <v/>
      </c>
      <c r="AC174" s="48" t="str">
        <f>IF($E178=0,"",IF($E176=0,"unterstützt","frei"))</f>
        <v/>
      </c>
      <c r="AF174" s="48" t="str">
        <f>IF($E178=0,"",IF($E176=0,"unterstützt","frei"))</f>
        <v/>
      </c>
      <c r="AI174" s="48" t="str">
        <f>IF($E178=0,"",IF($E176=0,"unterstützt","frei"))</f>
        <v/>
      </c>
      <c r="AL174" s="48" t="str">
        <f>IF($E178=0,"",IF($E176=0,"unterstützt","frei"))</f>
        <v/>
      </c>
      <c r="AO174" s="48" t="str">
        <f>IF($E178=0,"",IF($E176=0,"unterstützt","frei"))</f>
        <v/>
      </c>
      <c r="AP174" s="17"/>
      <c r="AQ174" s="17"/>
      <c r="AR174" s="48" t="str">
        <f>IF($E178=0,"",IF($E176=0,"unterstützt","frei"))</f>
        <v/>
      </c>
      <c r="AS174" s="17"/>
      <c r="AU174" s="48" t="str">
        <f>IF($E178=0,"",IF($E176=0,"unterstützt","frei"))</f>
        <v/>
      </c>
      <c r="AW174" s="17"/>
      <c r="AX174" s="48" t="str">
        <f>IF($E178=0,"",IF($E176=0,"unterstützt","frei"))</f>
        <v/>
      </c>
      <c r="AY174" s="17"/>
      <c r="AZ174" s="17"/>
      <c r="BA174" s="48" t="str">
        <f>IF($E178=0,"",IF($E176=0,"unterstützt","frei"))</f>
        <v/>
      </c>
      <c r="BB174" s="17"/>
      <c r="BC174" s="17"/>
      <c r="BD174" s="48" t="str">
        <f>IF($E178=0,"",IF($E176=0,"unterstützt","frei"))</f>
        <v/>
      </c>
      <c r="BE174" s="17"/>
      <c r="BF174" s="17"/>
      <c r="BG174" s="48" t="str">
        <f>IF($E178=0,"",IF($E176=0,"unterstützt","frei"))</f>
        <v/>
      </c>
      <c r="BH174" s="17"/>
      <c r="BI174" s="17"/>
      <c r="BJ174" s="48" t="str">
        <f>IF($E178=0,"",IF($E176=0,"unterstützt","frei"))</f>
        <v/>
      </c>
      <c r="BK174" s="17"/>
      <c r="BL174" s="17"/>
      <c r="BM174" s="48" t="str">
        <f>IF($E178=0,"",IF($E176=0,"unterstützt","frei"))</f>
        <v/>
      </c>
      <c r="BN174" s="17"/>
      <c r="BO174" s="17"/>
      <c r="BP174" s="48" t="str">
        <f>IF($E178=0,"",IF($E176=0,"unterstützt","frei"))</f>
        <v/>
      </c>
      <c r="BQ174" s="17"/>
      <c r="BR174" s="17"/>
      <c r="BS174" s="48" t="str">
        <f>IF($E178=0,"",IF($E176=0,"unterstützt","frei"))</f>
        <v/>
      </c>
      <c r="BT174" s="17"/>
      <c r="BU174" s="17"/>
      <c r="BV174" s="48" t="str">
        <f>IF($E178=0,"",IF($E176=0,"unterstützt","frei"))</f>
        <v/>
      </c>
      <c r="BW174" s="17"/>
      <c r="BX174" s="17"/>
      <c r="BY174" s="48" t="str">
        <f>IF($E178=0,"",IF($E176=0,"unterstützt","frei"))</f>
        <v/>
      </c>
      <c r="BZ174" s="17"/>
      <c r="CA174" s="17"/>
      <c r="CB174" s="48" t="str">
        <f>IF($E178=0,"",IF($E176=0,"unterstützt","frei"))</f>
        <v/>
      </c>
      <c r="CC174" s="17"/>
    </row>
    <row r="175" spans="1:81">
      <c r="B175" s="17"/>
      <c r="D175" s="17" t="s">
        <v>109</v>
      </c>
      <c r="E175" s="48">
        <f>E169</f>
        <v>0</v>
      </c>
      <c r="F175" s="53" t="s">
        <v>116</v>
      </c>
      <c r="G175" s="52"/>
      <c r="H175" s="84" t="str">
        <f>IF(OR($E178=0,H$78=0),"",IF(H$78=0,"",H$78/H_T))</f>
        <v/>
      </c>
      <c r="I175" s="14"/>
      <c r="J175" s="52"/>
      <c r="K175" s="84" t="str">
        <f>IF(OR($E178=0,K$78=0),"",IF(K$78=0,"",K$78/H_T))</f>
        <v/>
      </c>
      <c r="L175" s="14"/>
      <c r="M175" s="52"/>
      <c r="N175" s="84" t="str">
        <f>IF(OR($E178=0,N$78=0),"",IF(N$78=0,"",N$78/H_T))</f>
        <v/>
      </c>
      <c r="O175" s="14"/>
      <c r="P175" s="52"/>
      <c r="Q175" s="84" t="str">
        <f>IF(OR($E178=0,Q$78=0),"",IF(Q$78=0,"",Q$78/H_T))</f>
        <v/>
      </c>
      <c r="R175" s="14"/>
      <c r="S175" s="52"/>
      <c r="T175" s="84" t="str">
        <f>IF(OR($E178=0,T$78=0),"",IF(T$78=0,"",T$78/H_T))</f>
        <v/>
      </c>
      <c r="U175" s="14"/>
      <c r="V175" s="52"/>
      <c r="W175" s="84" t="str">
        <f>IF(OR($E178=0,W$78=0),"",IF(W$78=0,"",W$78/H_T))</f>
        <v/>
      </c>
      <c r="X175" s="14"/>
      <c r="Y175" s="52"/>
      <c r="Z175" s="84" t="str">
        <f>IF(OR($E178=0,Z$78=0),"",IF(Z$78=0,"",Z$78/H_T))</f>
        <v/>
      </c>
      <c r="AA175" s="14"/>
      <c r="AB175" s="52"/>
      <c r="AC175" s="84" t="str">
        <f>IF(OR($E178=0,AC$78=0),"",IF(AC$78=0,"",AC$78/H_T))</f>
        <v/>
      </c>
      <c r="AD175" s="14"/>
      <c r="AE175" s="52"/>
      <c r="AF175" s="84" t="str">
        <f>IF(OR($E178=0,AF$78=0),"",IF(AF$78=0,"",AF$78/H_T))</f>
        <v/>
      </c>
      <c r="AG175" s="14"/>
      <c r="AH175" s="52"/>
      <c r="AI175" s="84" t="str">
        <f>IF(OR($E178=0,AI$78=0),"",IF(AI$78=0,"",AI$78/H_T))</f>
        <v/>
      </c>
      <c r="AJ175" s="14"/>
      <c r="AK175" s="52"/>
      <c r="AL175" s="84" t="str">
        <f>IF(OR($E178=0,AL$78=0),"",IF(AL$78=0,"",AL$78/H_T))</f>
        <v/>
      </c>
      <c r="AM175" s="14"/>
      <c r="AN175" s="52"/>
      <c r="AO175" s="84" t="str">
        <f>IF(OR($E178=0,AO$78=0),"",IF(AO$78=0,"",AO$78/H_T))</f>
        <v/>
      </c>
      <c r="AP175" s="14"/>
      <c r="AQ175" s="52"/>
      <c r="AR175" s="84" t="str">
        <f>IF(OR($E178=0,AR$78=0),"",IF(AR$78=0,"",AR$78/H_T))</f>
        <v/>
      </c>
      <c r="AS175" s="14"/>
      <c r="AT175" s="52"/>
      <c r="AU175" s="84" t="str">
        <f>IF(OR($E178=0,AU$78=0),"",IF(AU$78=0,"",AU$78/H_T))</f>
        <v/>
      </c>
      <c r="AV175" s="14"/>
      <c r="AW175" s="52"/>
      <c r="AX175" s="84" t="str">
        <f>IF(OR($E178=0,AX$78=0),"",IF(AX$78=0,"",AX$78/H_T))</f>
        <v/>
      </c>
      <c r="AY175" s="14"/>
      <c r="AZ175" s="52"/>
      <c r="BA175" s="84" t="str">
        <f>IF(OR($E178=0,BA$78=0),"",IF(BA$78=0,"",BA$78/H_T))</f>
        <v/>
      </c>
      <c r="BB175" s="14"/>
      <c r="BC175" s="52"/>
      <c r="BD175" s="84" t="str">
        <f>IF(OR($E178=0,BD$78=0),"",IF(BD$78=0,"",BD$78/H_T))</f>
        <v/>
      </c>
      <c r="BE175" s="14"/>
      <c r="BF175" s="52"/>
      <c r="BG175" s="84" t="str">
        <f>IF(OR($E178=0,BG$78=0),"",IF(BG$78=0,"",BG$78/H_T))</f>
        <v/>
      </c>
      <c r="BH175" s="14"/>
      <c r="BI175" s="52"/>
      <c r="BJ175" s="84" t="str">
        <f>IF(OR($E178=0,BJ$78=0),"",IF(BJ$78=0,"",BJ$78/H_T))</f>
        <v/>
      </c>
      <c r="BK175" s="14"/>
      <c r="BL175" s="52"/>
      <c r="BM175" s="84" t="str">
        <f>IF(OR($E178=0,BM$78=0),"",IF(BM$78=0,"",BM$78/H_T))</f>
        <v/>
      </c>
      <c r="BN175" s="14"/>
      <c r="BO175" s="52"/>
      <c r="BP175" s="84" t="str">
        <f>IF(OR($E178=0,BP$78=0),"",IF(BP$78=0,"",BP$78/H_T))</f>
        <v/>
      </c>
      <c r="BQ175" s="14"/>
      <c r="BR175" s="52"/>
      <c r="BS175" s="84" t="str">
        <f>IF(OR($E178=0,BS$78=0),"",IF(BS$78=0,"",BS$78/H_T))</f>
        <v/>
      </c>
      <c r="BT175" s="14"/>
      <c r="BU175" s="52"/>
      <c r="BV175" s="84" t="str">
        <f>IF(OR($E178=0,BV$78=0),"",IF(BV$78=0,"",BV$78/H_T))</f>
        <v/>
      </c>
      <c r="BW175" s="14"/>
      <c r="BX175" s="52"/>
      <c r="BY175" s="84" t="str">
        <f>IF(OR($E178=0,BY$78=0),"",IF(BY$78=0,"",BY$78/H_T))</f>
        <v/>
      </c>
      <c r="BZ175" s="14"/>
      <c r="CA175" s="52"/>
      <c r="CB175" s="84" t="str">
        <f>IF(OR($E178=0,CB$78=0),"",IF(CB$78=0,"",CB$78/H_T))</f>
        <v/>
      </c>
      <c r="CC175" s="14"/>
    </row>
    <row r="176" spans="1:81">
      <c r="B176" s="17" t="s">
        <v>111</v>
      </c>
      <c r="C176" s="91" t="str">
        <f>IF(A174="","",MAX(MAX(H176,K176,N176,Q176,T176,W176,Z176,AC176,AF176,AI176,AL176,AO176,AR176,AU176,AX176,BA176,BD176,BG176,BJ176,BM176,BP176,BS176,BV176,BY176,CB176),ABS(MIN(H176,K176,N176,Q176,T176,W176,Z176,AC176,AF176,AI176,AL176,AO176,AR176,AU176,AX176,BA176,BD176,BG176,BJ176,BM176,BP176,BS176,BV176,BY176,CB176))))</f>
        <v/>
      </c>
      <c r="D176" s="17" t="s">
        <v>110</v>
      </c>
      <c r="E176" s="48">
        <f>E175-E178</f>
        <v>0</v>
      </c>
      <c r="F176" s="55" t="s">
        <v>111</v>
      </c>
      <c r="G176" s="33"/>
      <c r="H176" s="48" t="str">
        <f>IF(frei="nein",0,IF(OR($E178=0,H$78=0),"",IF(H$78=0,"",IF(AND(H173="frei",H174="frei"),6*H175*H$76/H$80/$E178,4*H175*H$76/H$80/$E178))))</f>
        <v/>
      </c>
      <c r="I176" s="48"/>
      <c r="J176" s="33"/>
      <c r="K176" s="48" t="str">
        <f>IF(frei="nein",0,IF(OR($E178=0,K$78=0),"",IF(K$78=0,"",IF(AND(K173="frei",K174="frei"),6*K175*K$76/K$80/$E178,4*K175*K$76/K$80/$E178))))</f>
        <v/>
      </c>
      <c r="L176" s="48"/>
      <c r="M176" s="33"/>
      <c r="N176" s="48" t="str">
        <f>IF(frei="nein",0,IF(OR($E178=0,N$78=0),"",IF(N$78=0,"",IF(AND(N173="frei",N174="frei"),6*N175*N$76/N$80/$E178,4*N175*N$76/N$80/$E178))))</f>
        <v/>
      </c>
      <c r="O176" s="48"/>
      <c r="P176" s="33"/>
      <c r="Q176" s="48" t="str">
        <f>IF(frei="nein",0,IF(OR($E178=0,Q$78=0),"",IF(Q$78=0,"",IF(AND(Q173="frei",Q174="frei"),6*Q175*Q$76/Q$80/$E178,4*Q175*Q$76/Q$80/$E178))))</f>
        <v/>
      </c>
      <c r="R176" s="48"/>
      <c r="S176" s="33"/>
      <c r="T176" s="48" t="str">
        <f>IF(frei="nein",0,IF(OR($E178=0,T$78=0),"",IF(T$78=0,"",IF(AND(T173="frei",T174="frei"),6*T175*T$76/T$80/$E178,4*T175*T$76/T$80/$E178))))</f>
        <v/>
      </c>
      <c r="U176" s="48"/>
      <c r="V176" s="33"/>
      <c r="W176" s="48" t="str">
        <f>IF(frei="nein",0,IF(OR($E178=0,W$78=0),"",IF(W$78=0,"",IF(AND(W173="frei",W174="frei"),6*W175*W$76/W$80/$E178,4*W175*W$76/W$80/$E178))))</f>
        <v/>
      </c>
      <c r="X176" s="48"/>
      <c r="Y176" s="33"/>
      <c r="Z176" s="48" t="str">
        <f>IF(frei="nein",0,IF(OR($E178=0,Z$78=0),"",IF(Z$78=0,"",IF(AND(Z173="frei",Z174="frei"),6*Z175*Z$76/Z$80/$E178,4*Z175*Z$76/Z$80/$E178))))</f>
        <v/>
      </c>
      <c r="AA176" s="48"/>
      <c r="AB176" s="33"/>
      <c r="AC176" s="48" t="str">
        <f>IF(frei="nein",0,IF(OR($E178=0,AC$78=0),"",IF(AC$78=0,"",IF(AND(AC173="frei",AC174="frei"),6*AC175*AC$76/AC$80/$E178,4*AC175*AC$76/AC$80/$E178))))</f>
        <v/>
      </c>
      <c r="AD176" s="48"/>
      <c r="AE176" s="33"/>
      <c r="AF176" s="48" t="str">
        <f>IF(frei="nein",0,IF(OR($E178=0,AF$78=0),"",IF(AF$78=0,"",IF(AND(AF173="frei",AF174="frei"),6*AF175*AF$76/AF$80/$E178,4*AF175*AF$76/AF$80/$E178))))</f>
        <v/>
      </c>
      <c r="AG176" s="48"/>
      <c r="AH176" s="33"/>
      <c r="AI176" s="48" t="str">
        <f>IF(frei="nein",0,IF(OR($E178=0,AI$78=0),"",IF(AI$78=0,"",IF(AND(AI173="frei",AI174="frei"),6*AI175*AI$76/AI$80/$E178,4*AI175*AI$76/AI$80/$E178))))</f>
        <v/>
      </c>
      <c r="AJ176" s="48"/>
      <c r="AK176" s="33"/>
      <c r="AL176" s="48" t="str">
        <f>IF(frei="nein",0,IF(OR($E178=0,AL$78=0),"",IF(AL$78=0,"",IF(AND(AL173="frei",AL174="frei"),6*AL175*AL$76/AL$80/$E178,4*AL175*AL$76/AL$80/$E178))))</f>
        <v/>
      </c>
      <c r="AM176" s="48"/>
      <c r="AN176" s="33"/>
      <c r="AO176" s="48" t="str">
        <f>IF(frei="nein",0,IF(OR($E178=0,AO$78=0),"",IF(AO$78=0,"",IF(AND(AO173="frei",AO174="frei"),6*AO175*AO$76/AO$80/$E178,4*AO175*AO$76/AO$80/$E178))))</f>
        <v/>
      </c>
      <c r="AP176" s="48"/>
      <c r="AQ176" s="33"/>
      <c r="AR176" s="48" t="str">
        <f>IF(frei="nein",0,IF(OR($E178=0,AR$78=0),"",IF(AR$78=0,"",IF(AND(AR173="frei",AR174="frei"),6*AR175*AR$76/AR$80/$E178,4*AR175*AR$76/AR$80/$E178))))</f>
        <v/>
      </c>
      <c r="AS176" s="48"/>
      <c r="AT176" s="33"/>
      <c r="AU176" s="48" t="str">
        <f>IF(frei="nein",0,IF(OR($E178=0,AU$78=0),"",IF(AU$78=0,"",IF(AND(AU173="frei",AU174="frei"),6*AU175*AU$76/AU$80/$E178,4*AU175*AU$76/AU$80/$E178))))</f>
        <v/>
      </c>
      <c r="AV176" s="48"/>
      <c r="AW176" s="33"/>
      <c r="AX176" s="48" t="str">
        <f>IF(frei="nein",0,IF(OR($E178=0,AX$78=0),"",IF(AX$78=0,"",IF(AND(AX173="frei",AX174="frei"),6*AX175*AX$76/AX$80/$E178,4*AX175*AX$76/AX$80/$E178))))</f>
        <v/>
      </c>
      <c r="AY176" s="48"/>
      <c r="AZ176" s="33"/>
      <c r="BA176" s="48" t="str">
        <f>IF(frei="nein",0,IF(OR($E178=0,BA$78=0),"",IF(BA$78=0,"",IF(AND(BA173="frei",BA174="frei"),6*BA175*BA$76/BA$80/$E178,4*BA175*BA$76/BA$80/$E178))))</f>
        <v/>
      </c>
      <c r="BB176" s="48"/>
      <c r="BC176" s="33"/>
      <c r="BD176" s="48" t="str">
        <f>IF(frei="nein",0,IF(OR($E178=0,BD$78=0),"",IF(BD$78=0,"",IF(AND(BD173="frei",BD174="frei"),6*BD175*BD$76/BD$80/$E178,4*BD175*BD$76/BD$80/$E178))))</f>
        <v/>
      </c>
      <c r="BE176" s="48"/>
      <c r="BF176" s="33"/>
      <c r="BG176" s="48" t="str">
        <f>IF(frei="nein",0,IF(OR($E178=0,BG$78=0),"",IF(BG$78=0,"",IF(AND(BG173="frei",BG174="frei"),6*BG175*BG$76/BG$80/$E178,4*BG175*BG$76/BG$80/$E178))))</f>
        <v/>
      </c>
      <c r="BH176" s="48"/>
      <c r="BI176" s="33"/>
      <c r="BJ176" s="48" t="str">
        <f>IF(frei="nein",0,IF(OR($E178=0,BJ$78=0),"",IF(BJ$78=0,"",IF(AND(BJ173="frei",BJ174="frei"),6*BJ175*BJ$76/BJ$80/$E178,4*BJ175*BJ$76/BJ$80/$E178))))</f>
        <v/>
      </c>
      <c r="BK176" s="48"/>
      <c r="BL176" s="33"/>
      <c r="BM176" s="48" t="str">
        <f>IF(frei="nein",0,IF(OR($E178=0,BM$78=0),"",IF(BM$78=0,"",IF(AND(BM173="frei",BM174="frei"),6*BM175*BM$76/BM$80/$E178,4*BM175*BM$76/BM$80/$E178))))</f>
        <v/>
      </c>
      <c r="BN176" s="48"/>
      <c r="BO176" s="33"/>
      <c r="BP176" s="48" t="str">
        <f>IF(frei="nein",0,IF(OR($E178=0,BP$78=0),"",IF(BP$78=0,"",IF(AND(BP173="frei",BP174="frei"),6*BP175*BP$76/BP$80/$E178,4*BP175*BP$76/BP$80/$E178))))</f>
        <v/>
      </c>
      <c r="BQ176" s="48"/>
      <c r="BR176" s="33"/>
      <c r="BS176" s="48" t="str">
        <f>IF(frei="nein",0,IF(OR($E178=0,BS$78=0),"",IF(BS$78=0,"",IF(AND(BS173="frei",BS174="frei"),6*BS175*BS$76/BS$80/$E178,4*BS175*BS$76/BS$80/$E178))))</f>
        <v/>
      </c>
      <c r="BT176" s="48"/>
      <c r="BU176" s="33"/>
      <c r="BV176" s="48" t="str">
        <f>IF(frei="nein",0,IF(OR($E178=0,BV$78=0),"",IF(BV$78=0,"",IF(AND(BV173="frei",BV174="frei"),6*BV175*BV$76/BV$80/$E178,4*BV175*BV$76/BV$80/$E178))))</f>
        <v/>
      </c>
      <c r="BW176" s="48"/>
      <c r="BX176" s="33"/>
      <c r="BY176" s="48" t="str">
        <f>IF(frei="nein",0,IF(OR($E178=0,BY$78=0),"",IF(BY$78=0,"",IF(AND(BY173="frei",BY174="frei"),6*BY175*BY$76/BY$80/$E178,4*BY175*BY$76/BY$80/$E178))))</f>
        <v/>
      </c>
      <c r="BZ176" s="48"/>
      <c r="CA176" s="33"/>
      <c r="CB176" s="48" t="str">
        <f>IF(frei="nein",0,IF(OR($E178=0,CB$78=0),"",IF(CB$78=0,"",IF(AND(CB173="frei",CB174="frei"),6*CB175*CB$76/CB$80/$E178,4*CB175*CB$76/CB$80/$E178))))</f>
        <v/>
      </c>
      <c r="CC176" s="48"/>
    </row>
    <row r="177" spans="1:81">
      <c r="B177" s="17"/>
      <c r="C177" s="90"/>
      <c r="F177" s="56" t="s">
        <v>149</v>
      </c>
      <c r="G177" s="109">
        <f>IF(OR($E178=0,G$78=0),0,G$79/H_T)</f>
        <v>0</v>
      </c>
      <c r="H177" s="49" t="str">
        <f>IF(OR($E178=0,H$78=0),"",MAX(ABS(G177),ABS(I177)))</f>
        <v/>
      </c>
      <c r="I177" s="57">
        <f>IF(OR($E178=0,I$78=0),0,I$79/H_T)</f>
        <v>0</v>
      </c>
      <c r="J177" s="109">
        <f>IF(OR($E178=0,J$78=0),0,J$79/H_T)</f>
        <v>0</v>
      </c>
      <c r="K177" s="49" t="str">
        <f>IF(OR($E178=0,K$78=0),"",MAX(ABS(J177),ABS(L177)))</f>
        <v/>
      </c>
      <c r="L177" s="57">
        <f>IF(OR($E178=0,L$78=0),0,L$79/H_T)</f>
        <v>0</v>
      </c>
      <c r="M177" s="109">
        <f>IF(OR($E178=0,M$78=0),0,M$79/H_T)</f>
        <v>0</v>
      </c>
      <c r="N177" s="49" t="str">
        <f>IF(OR($E178=0,N$78=0),"",MAX(ABS(M177),ABS(O177)))</f>
        <v/>
      </c>
      <c r="O177" s="57">
        <f>IF(OR($E178=0,O$78=0),0,O$79/H_T)</f>
        <v>0</v>
      </c>
      <c r="P177" s="109">
        <f>IF(OR($E178=0,P$78=0),0,P$79/H_T)</f>
        <v>0</v>
      </c>
      <c r="Q177" s="49" t="str">
        <f>IF(OR($E178=0,Q$78=0),"",MAX(ABS(P177),ABS(R177)))</f>
        <v/>
      </c>
      <c r="R177" s="57">
        <f>IF(OR($E178=0,R$78=0),0,R$79/H_T)</f>
        <v>0</v>
      </c>
      <c r="S177" s="109">
        <f>IF(OR($E178=0,S$78=0),0,S$79/H_T)</f>
        <v>0</v>
      </c>
      <c r="T177" s="49" t="str">
        <f>IF(OR($E178=0,T$78=0),"",MAX(ABS(S177),ABS(U177)))</f>
        <v/>
      </c>
      <c r="U177" s="57">
        <f>IF(OR($E178=0,U$78=0),0,U$79/H_T)</f>
        <v>0</v>
      </c>
      <c r="V177" s="109">
        <f>IF(OR($E178=0,V$78=0),0,V$79/H_T)</f>
        <v>0</v>
      </c>
      <c r="W177" s="49" t="str">
        <f>IF(OR($E178=0,W$78=0),"",MAX(ABS(V177),ABS(X177)))</f>
        <v/>
      </c>
      <c r="X177" s="57">
        <f>IF(OR($E178=0,X$78=0),0,X$79/H_T)</f>
        <v>0</v>
      </c>
      <c r="Y177" s="109">
        <f>IF(OR($E178=0,Y$78=0),0,Y$79/H_T)</f>
        <v>0</v>
      </c>
      <c r="Z177" s="49" t="str">
        <f>IF(OR($E178=0,Z$78=0),"",MAX(ABS(Y177),ABS(AA177)))</f>
        <v/>
      </c>
      <c r="AA177" s="57">
        <f>IF(OR($E178=0,AA$78=0),0,AA$79/H_T)</f>
        <v>0</v>
      </c>
      <c r="AB177" s="109">
        <f>IF(OR($E178=0,AB$78=0),0,AB$79/H_T)</f>
        <v>0</v>
      </c>
      <c r="AC177" s="49" t="str">
        <f>IF(OR($E178=0,AC$78=0),"",MAX(ABS(AB177),ABS(AD177)))</f>
        <v/>
      </c>
      <c r="AD177" s="57">
        <f>IF(OR($E178=0,AD$78=0),0,AD$79/H_T)</f>
        <v>0</v>
      </c>
      <c r="AE177" s="109">
        <f>IF(OR($E178=0,AE$78=0),0,AE$79/H_T)</f>
        <v>0</v>
      </c>
      <c r="AF177" s="49" t="str">
        <f>IF(OR($E178=0,AF$78=0),"",MAX(ABS(AE177),ABS(AG177)))</f>
        <v/>
      </c>
      <c r="AG177" s="57">
        <f>IF(OR($E178=0,AG$78=0),0,AG$79/H_T)</f>
        <v>0</v>
      </c>
      <c r="AH177" s="109">
        <f>IF(OR($E178=0,AH$78=0),0,AH$79/H_T)</f>
        <v>0</v>
      </c>
      <c r="AI177" s="49" t="str">
        <f>IF(OR($E178=0,AI$78=0),"",MAX(ABS(AH177),ABS(AJ177)))</f>
        <v/>
      </c>
      <c r="AJ177" s="57">
        <f>IF(OR($E178=0,AJ$78=0),0,AJ$79/H_T)</f>
        <v>0</v>
      </c>
      <c r="AK177" s="109">
        <f>IF(OR($E178=0,AK$78=0),0,AK$79/H_T)</f>
        <v>0</v>
      </c>
      <c r="AL177" s="49" t="str">
        <f>IF(OR($E178=0,AL$78=0),"",MAX(ABS(AK177),ABS(AM177)))</f>
        <v/>
      </c>
      <c r="AM177" s="57">
        <f>IF(OR($E178=0,AM$78=0),0,AM$79/H_T)</f>
        <v>0</v>
      </c>
      <c r="AN177" s="109">
        <f>IF(OR($E178=0,AN$78=0),0,AN$79/H_T)</f>
        <v>0</v>
      </c>
      <c r="AO177" s="49" t="str">
        <f>IF(OR($E178=0,AO$78=0),"",MAX(ABS(AN177),ABS(AP177)))</f>
        <v/>
      </c>
      <c r="AP177" s="57">
        <f>IF(OR($E178=0,AP$78=0),0,AP$79/H_T)</f>
        <v>0</v>
      </c>
      <c r="AQ177" s="109">
        <f>IF(OR($E178=0,AQ$78=0),0,AQ$79/H_T)</f>
        <v>0</v>
      </c>
      <c r="AR177" s="49" t="str">
        <f>IF(OR($E178=0,AR$78=0),"",MAX(ABS(AQ177),ABS(AS177)))</f>
        <v/>
      </c>
      <c r="AS177" s="57">
        <f>IF(OR($E178=0,AS$78=0),0,AS$79/H_T)</f>
        <v>0</v>
      </c>
      <c r="AT177" s="109">
        <f>IF(OR($E178=0,AT$78=0),0,AT$79/H_T)</f>
        <v>0</v>
      </c>
      <c r="AU177" s="49" t="str">
        <f>IF(OR($E178=0,AU$78=0),"",MAX(ABS(AT177),ABS(AV177)))</f>
        <v/>
      </c>
      <c r="AV177" s="57">
        <f>IF(OR($E178=0,AV$78=0),0,AV$79/H_T)</f>
        <v>0</v>
      </c>
      <c r="AW177" s="109">
        <f>IF(OR($E178=0,AW$78=0),0,AW$79/H_T)</f>
        <v>0</v>
      </c>
      <c r="AX177" s="49" t="str">
        <f>IF(OR($E178=0,AX$78=0),"",MAX(ABS(AW177),ABS(AY177)))</f>
        <v/>
      </c>
      <c r="AY177" s="57">
        <f>IF(OR($E178=0,AY$78=0),0,AY$79/H_T)</f>
        <v>0</v>
      </c>
      <c r="AZ177" s="109">
        <f>IF(OR($E178=0,AZ$78=0),0,AZ$79/H_T)</f>
        <v>0</v>
      </c>
      <c r="BA177" s="49" t="str">
        <f>IF(OR($E178=0,BA$78=0),"",MAX(ABS(AZ177),ABS(BB177)))</f>
        <v/>
      </c>
      <c r="BB177" s="57">
        <f>IF(OR($E178=0,BB$78=0),0,BB$79/H_T)</f>
        <v>0</v>
      </c>
      <c r="BC177" s="109">
        <f>IF(OR($E178=0,BC$78=0),0,BC$79/H_T)</f>
        <v>0</v>
      </c>
      <c r="BD177" s="49" t="str">
        <f>IF(OR($E178=0,BD$78=0),"",MAX(ABS(BC177),ABS(BE177)))</f>
        <v/>
      </c>
      <c r="BE177" s="57">
        <f>IF(OR($E178=0,BE$78=0),0,BE$79/H_T)</f>
        <v>0</v>
      </c>
      <c r="BF177" s="109">
        <f>IF(OR($E178=0,BF$78=0),0,BF$79/H_T)</f>
        <v>0</v>
      </c>
      <c r="BG177" s="49" t="str">
        <f>IF(OR($E178=0,BG$78=0),"",MAX(ABS(BF177),ABS(BH177)))</f>
        <v/>
      </c>
      <c r="BH177" s="57">
        <f>IF(OR($E178=0,BH$78=0),0,BH$79/H_T)</f>
        <v>0</v>
      </c>
      <c r="BI177" s="109">
        <f>IF(OR($E178=0,BI$78=0),0,BI$79/H_T)</f>
        <v>0</v>
      </c>
      <c r="BJ177" s="49" t="str">
        <f>IF(OR($E178=0,BJ$78=0),"",MAX(ABS(BI177),ABS(BK177)))</f>
        <v/>
      </c>
      <c r="BK177" s="57">
        <f>IF(OR($E178=0,BK$78=0),0,BK$79/H_T)</f>
        <v>0</v>
      </c>
      <c r="BL177" s="109">
        <f>IF(OR($E178=0,BL$78=0),0,BL$79/H_T)</f>
        <v>0</v>
      </c>
      <c r="BM177" s="49" t="str">
        <f>IF(OR($E178=0,BM$78=0),"",MAX(ABS(BL177),ABS(BN177)))</f>
        <v/>
      </c>
      <c r="BN177" s="57">
        <f>IF(OR($E178=0,BN$78=0),0,BN$79/H_T)</f>
        <v>0</v>
      </c>
      <c r="BO177" s="109">
        <f>IF(OR($E178=0,BO$78=0),0,BO$79/H_T)</f>
        <v>0</v>
      </c>
      <c r="BP177" s="49" t="str">
        <f>IF(OR($E178=0,BP$78=0),"",MAX(ABS(BO177),ABS(BQ177)))</f>
        <v/>
      </c>
      <c r="BQ177" s="57">
        <f>IF(OR($E178=0,BQ$78=0),0,BQ$79/H_T)</f>
        <v>0</v>
      </c>
      <c r="BR177" s="109">
        <f>IF(OR($E178=0,BR$78=0),0,BR$79/H_T)</f>
        <v>0</v>
      </c>
      <c r="BS177" s="49" t="str">
        <f>IF(OR($E178=0,BS$78=0),"",MAX(ABS(BR177),ABS(BT177)))</f>
        <v/>
      </c>
      <c r="BT177" s="57">
        <f>IF(OR($E178=0,BT$78=0),0,BT$79/H_T)</f>
        <v>0</v>
      </c>
      <c r="BU177" s="109">
        <f>IF(OR($E178=0,BU$78=0),0,BU$79/H_T)</f>
        <v>0</v>
      </c>
      <c r="BV177" s="49" t="str">
        <f>IF(OR($E178=0,BV$78=0),"",MAX(ABS(BU177),ABS(BW177)))</f>
        <v/>
      </c>
      <c r="BW177" s="57">
        <f>IF(OR($E178=0,BW$78=0),0,BW$79/H_T)</f>
        <v>0</v>
      </c>
      <c r="BX177" s="109">
        <f>IF(OR($E178=0,BX$78=0),0,BX$79/H_T)</f>
        <v>0</v>
      </c>
      <c r="BY177" s="49" t="str">
        <f>IF(OR($E178=0,BY$78=0),"",MAX(ABS(BX177),ABS(BZ177)))</f>
        <v/>
      </c>
      <c r="BZ177" s="57">
        <f>IF(OR($E178=0,BZ$78=0),0,BZ$79/H_T)</f>
        <v>0</v>
      </c>
      <c r="CA177" s="109">
        <f>IF(OR($E178=0,CA$78=0),0,CA$79/H_T)</f>
        <v>0</v>
      </c>
      <c r="CB177" s="49" t="str">
        <f>IF(OR($E178=0,CB$78=0),"",MAX(ABS(CA177),ABS(CC177)))</f>
        <v/>
      </c>
      <c r="CC177" s="57">
        <f>IF(OR($E178=0,CC$78=0),0,CC$79/H_T)</f>
        <v>0</v>
      </c>
    </row>
    <row r="178" spans="1:81">
      <c r="B178" s="17" t="s">
        <v>112</v>
      </c>
      <c r="C178" s="91" t="str">
        <f>IF(A174="","",MAX(ABS(H178),ABS(K178),ABS(N178),ABS(Q178),ABS(T178),ABS(W178),ABS(Z178),ABS(AC178),ABS(AF178),ABS(AI178),ABS(AL178),ABS(AO178),ABS(AR178),ABS(AU178),ABS(AX178),ABS(BA178),ABS(BD178),ABS(BG178),ABS(BJ178),ABS(BM178),ABS(BP178),ABS(BS178),ABS(BV178),ABS(BY178),ABS(CB178)))</f>
        <v/>
      </c>
      <c r="D178" s="17" t="s">
        <v>106</v>
      </c>
      <c r="E178" s="48">
        <f>P16</f>
        <v>0</v>
      </c>
      <c r="F178" s="85" t="s">
        <v>112</v>
      </c>
      <c r="G178" s="29"/>
      <c r="H178" s="86">
        <f>IF(OR($E178=0,H$78=0),0,IF(H$78&gt;0,SQRT(H176^2+H177^2),-SQRT(H176^2+H177^2)))</f>
        <v>0</v>
      </c>
      <c r="I178" s="30"/>
      <c r="J178" s="29"/>
      <c r="K178" s="86">
        <f>IF(OR($E178=0,K$78=0),0,IF(K$78&gt;0,SQRT(K176^2+K177^2),-SQRT(K176^2+K177^2)))</f>
        <v>0</v>
      </c>
      <c r="L178" s="30"/>
      <c r="M178" s="29"/>
      <c r="N178" s="86">
        <f>IF(OR($E178=0,N$78=0),0,IF(N$78&gt;0,SQRT(N176^2+N177^2),-SQRT(N176^2+N177^2)))</f>
        <v>0</v>
      </c>
      <c r="O178" s="30"/>
      <c r="P178" s="29"/>
      <c r="Q178" s="86">
        <f>IF(OR($E178=0,Q$78=0),0,IF(Q$78&gt;0,SQRT(Q176^2+Q177^2),-SQRT(Q176^2+Q177^2)))</f>
        <v>0</v>
      </c>
      <c r="R178" s="30"/>
      <c r="S178" s="29"/>
      <c r="T178" s="86">
        <f>IF(OR($E178=0,T$78=0),0,IF(T$78&gt;0,SQRT(T176^2+T177^2),-SQRT(T176^2+T177^2)))</f>
        <v>0</v>
      </c>
      <c r="U178" s="30"/>
      <c r="V178" s="29"/>
      <c r="W178" s="86">
        <f>IF(OR($E178=0,W$78=0),0,IF(W$78&gt;0,SQRT(W176^2+W177^2),-SQRT(W176^2+W177^2)))</f>
        <v>0</v>
      </c>
      <c r="X178" s="30"/>
      <c r="Y178" s="29"/>
      <c r="Z178" s="86">
        <f>IF(OR($E178=0,Z$78=0),0,IF(Z$78&gt;0,SQRT(Z176^2+Z177^2),-SQRT(Z176^2+Z177^2)))</f>
        <v>0</v>
      </c>
      <c r="AA178" s="30"/>
      <c r="AB178" s="29"/>
      <c r="AC178" s="86">
        <f>IF(OR($E178=0,AC$78=0),0,IF(AC$78&gt;0,SQRT(AC176^2+AC177^2),-SQRT(AC176^2+AC177^2)))</f>
        <v>0</v>
      </c>
      <c r="AD178" s="30"/>
      <c r="AE178" s="29"/>
      <c r="AF178" s="86">
        <f>IF(OR($E178=0,AF$78=0),0,IF(AF$78&gt;0,SQRT(AF176^2+AF177^2),-SQRT(AF176^2+AF177^2)))</f>
        <v>0</v>
      </c>
      <c r="AG178" s="30"/>
      <c r="AH178" s="29"/>
      <c r="AI178" s="86">
        <f>IF(OR($E178=0,AI$78=0),0,IF(AI$78&gt;0,SQRT(AI176^2+AI177^2),-SQRT(AI176^2+AI177^2)))</f>
        <v>0</v>
      </c>
      <c r="AJ178" s="30"/>
      <c r="AK178" s="29"/>
      <c r="AL178" s="86">
        <f>IF(OR($E178=0,AL$78=0),0,IF(AL$78&gt;0,SQRT(AL176^2+AL177^2),-SQRT(AL176^2+AL177^2)))</f>
        <v>0</v>
      </c>
      <c r="AM178" s="30"/>
      <c r="AN178" s="29"/>
      <c r="AO178" s="86">
        <f>IF(OR($E178=0,AO$78=0),0,IF(AO$78&gt;0,SQRT(AO176^2+AO177^2),-SQRT(AO176^2+AO177^2)))</f>
        <v>0</v>
      </c>
      <c r="AP178" s="30"/>
      <c r="AQ178" s="29"/>
      <c r="AR178" s="86">
        <f>IF(OR($E178=0,AR$78=0),0,IF(AR$78&gt;0,SQRT(AR176^2+AR177^2),-SQRT(AR176^2+AR177^2)))</f>
        <v>0</v>
      </c>
      <c r="AS178" s="30"/>
      <c r="AT178" s="29"/>
      <c r="AU178" s="86">
        <f>IF(OR($E178=0,AU$78=0),0,IF(AU$78&gt;0,SQRT(AU176^2+AU177^2),-SQRT(AU176^2+AU177^2)))</f>
        <v>0</v>
      </c>
      <c r="AV178" s="30"/>
      <c r="AW178" s="29"/>
      <c r="AX178" s="86">
        <f>IF(OR($E178=0,AX$78=0),0,IF(AX$78&gt;0,SQRT(AX176^2+AX177^2),-SQRT(AX176^2+AX177^2)))</f>
        <v>0</v>
      </c>
      <c r="AY178" s="30"/>
      <c r="AZ178" s="29"/>
      <c r="BA178" s="86">
        <f>IF(OR($E178=0,BA$78=0),0,IF(BA$78&gt;0,SQRT(BA176^2+BA177^2),-SQRT(BA176^2+BA177^2)))</f>
        <v>0</v>
      </c>
      <c r="BB178" s="30"/>
      <c r="BC178" s="29"/>
      <c r="BD178" s="86">
        <f>IF(OR($E178=0,BD$78=0),0,IF(BD$78&gt;0,SQRT(BD176^2+BD177^2),-SQRT(BD176^2+BD177^2)))</f>
        <v>0</v>
      </c>
      <c r="BE178" s="30"/>
      <c r="BF178" s="29"/>
      <c r="BG178" s="86">
        <f>IF(OR($E178=0,BG$78=0),0,IF(BG$78&gt;0,SQRT(BG176^2+BG177^2),-SQRT(BG176^2+BG177^2)))</f>
        <v>0</v>
      </c>
      <c r="BH178" s="30"/>
      <c r="BI178" s="29"/>
      <c r="BJ178" s="86">
        <f>IF(OR($E178=0,BJ$78=0),0,IF(BJ$78&gt;0,SQRT(BJ176^2+BJ177^2),-SQRT(BJ176^2+BJ177^2)))</f>
        <v>0</v>
      </c>
      <c r="BK178" s="30"/>
      <c r="BL178" s="29"/>
      <c r="BM178" s="86">
        <f>IF(OR($E178=0,BM$78=0),0,IF(BM$78&gt;0,SQRT(BM176^2+BM177^2),-SQRT(BM176^2+BM177^2)))</f>
        <v>0</v>
      </c>
      <c r="BN178" s="30"/>
      <c r="BO178" s="29"/>
      <c r="BP178" s="86">
        <f>IF(OR($E178=0,BP$78=0),0,IF(BP$78&gt;0,SQRT(BP176^2+BP177^2),-SQRT(BP176^2+BP177^2)))</f>
        <v>0</v>
      </c>
      <c r="BQ178" s="30"/>
      <c r="BR178" s="29"/>
      <c r="BS178" s="86">
        <f>IF(OR($E178=0,BS$78=0),0,IF(BS$78&gt;0,SQRT(BS176^2+BS177^2),-SQRT(BS176^2+BS177^2)))</f>
        <v>0</v>
      </c>
      <c r="BT178" s="30"/>
      <c r="BU178" s="29"/>
      <c r="BV178" s="86">
        <f>IF(OR($E178=0,BV$78=0),0,IF(BV$78&gt;0,SQRT(BV176^2+BV177^2),-SQRT(BV176^2+BV177^2)))</f>
        <v>0</v>
      </c>
      <c r="BW178" s="30"/>
      <c r="BX178" s="29"/>
      <c r="BY178" s="86">
        <f>IF(OR($E178=0,BY$78=0),0,IF(BY$78&gt;0,SQRT(BY176^2+BY177^2),-SQRT(BY176^2+BY177^2)))</f>
        <v>0</v>
      </c>
      <c r="BZ178" s="30"/>
      <c r="CA178" s="29"/>
      <c r="CB178" s="86">
        <f>IF(OR($E178=0,CB$78=0),0,IF(CB$78&gt;0,SQRT(CB176^2+CB177^2),-SQRT(CB176^2+CB177^2)))</f>
        <v>0</v>
      </c>
      <c r="CC178" s="30"/>
    </row>
    <row r="179" spans="1:81">
      <c r="B179" s="17" t="s">
        <v>106</v>
      </c>
      <c r="C179" s="17" t="str">
        <f>IF(A174="","",E178)</f>
        <v/>
      </c>
      <c r="E179" s="17"/>
      <c r="F179" s="17"/>
      <c r="G179" s="17"/>
      <c r="H179" s="17"/>
      <c r="I179" s="17"/>
      <c r="J179" s="17"/>
      <c r="K179" s="17"/>
      <c r="L179" s="17"/>
      <c r="M179" s="17"/>
      <c r="P179" s="17"/>
      <c r="AP179" s="17"/>
      <c r="AQ179" s="17"/>
      <c r="AR179" s="17"/>
      <c r="AS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</row>
    <row r="180" spans="1:81">
      <c r="E180" s="17"/>
      <c r="F180" s="17" t="s">
        <v>114</v>
      </c>
      <c r="G180" s="17"/>
      <c r="H180" s="17" t="str">
        <f>IF($E185=0,"",IF($E182=H_T,"unterstützt","frei"))</f>
        <v/>
      </c>
      <c r="I180" s="17"/>
      <c r="J180" s="17"/>
      <c r="K180" s="17" t="str">
        <f>IF($E185=0,"",IF($E182=H_T,"unterstützt","frei"))</f>
        <v/>
      </c>
      <c r="L180" s="17"/>
      <c r="M180" s="17"/>
      <c r="N180" s="17" t="str">
        <f>IF($E185=0,"",IF($E182=H_T,"unterstützt","frei"))</f>
        <v/>
      </c>
      <c r="P180" s="17"/>
      <c r="Q180" s="17" t="str">
        <f>IF($E185=0,"",IF($E182=H_T,"unterstützt","frei"))</f>
        <v/>
      </c>
      <c r="T180" s="17" t="str">
        <f>IF($E185=0,"",IF($E182=H_T,"unterstützt","frei"))</f>
        <v/>
      </c>
      <c r="W180" s="17" t="str">
        <f>IF($E185=0,"",IF($E182=H_T,"unterstützt","frei"))</f>
        <v/>
      </c>
      <c r="Z180" s="17" t="str">
        <f>IF($E185=0,"",IF($E182=H_T,"unterstützt","frei"))</f>
        <v/>
      </c>
      <c r="AC180" s="17" t="str">
        <f>IF($E185=0,"",IF($E182=H_T,"unterstützt","frei"))</f>
        <v/>
      </c>
      <c r="AF180" s="17" t="str">
        <f>IF($E185=0,"",IF($E182=H_T,"unterstützt","frei"))</f>
        <v/>
      </c>
      <c r="AI180" s="17" t="str">
        <f>IF($E185=0,"",IF($E182=H_T,"unterstützt","frei"))</f>
        <v/>
      </c>
      <c r="AL180" s="17" t="str">
        <f>IF($E185=0,"",IF($E182=H_T,"unterstützt","frei"))</f>
        <v/>
      </c>
      <c r="AO180" s="17" t="str">
        <f>IF($E185=0,"",IF($E182=H_T,"unterstützt","frei"))</f>
        <v/>
      </c>
      <c r="AP180" s="17"/>
      <c r="AQ180" s="17"/>
      <c r="AR180" s="17" t="str">
        <f>IF($E185=0,"",IF($E182=H_T,"unterstützt","frei"))</f>
        <v/>
      </c>
      <c r="AS180" s="17"/>
      <c r="AU180" s="17" t="str">
        <f>IF($E185=0,"",IF($E182=H_T,"unterstützt","frei"))</f>
        <v/>
      </c>
      <c r="AW180" s="17"/>
      <c r="AX180" s="17" t="str">
        <f>IF($E185=0,"",IF($E182=H_T,"unterstützt","frei"))</f>
        <v/>
      </c>
      <c r="AY180" s="17"/>
      <c r="AZ180" s="17"/>
      <c r="BA180" s="17" t="str">
        <f>IF($E185=0,"",IF($E182=H_T,"unterstützt","frei"))</f>
        <v/>
      </c>
      <c r="BB180" s="17"/>
      <c r="BC180" s="17"/>
      <c r="BD180" s="17" t="str">
        <f>IF($E185=0,"",IF($E182=H_T,"unterstützt","frei"))</f>
        <v/>
      </c>
      <c r="BE180" s="17"/>
      <c r="BF180" s="17"/>
      <c r="BG180" s="17" t="str">
        <f>IF($E185=0,"",IF($E182=H_T,"unterstützt","frei"))</f>
        <v/>
      </c>
      <c r="BH180" s="17"/>
      <c r="BI180" s="17"/>
      <c r="BJ180" s="17" t="str">
        <f>IF($E185=0,"",IF($E182=H_T,"unterstützt","frei"))</f>
        <v/>
      </c>
      <c r="BK180" s="17"/>
      <c r="BL180" s="17"/>
      <c r="BM180" s="17" t="str">
        <f>IF($E185=0,"",IF($E182=H_T,"unterstützt","frei"))</f>
        <v/>
      </c>
      <c r="BN180" s="17"/>
      <c r="BO180" s="17"/>
      <c r="BP180" s="17" t="str">
        <f>IF($E185=0,"",IF($E182=H_T,"unterstützt","frei"))</f>
        <v/>
      </c>
      <c r="BQ180" s="17"/>
      <c r="BR180" s="17"/>
      <c r="BS180" s="17" t="str">
        <f>IF($E185=0,"",IF($E182=H_T,"unterstützt","frei"))</f>
        <v/>
      </c>
      <c r="BT180" s="17"/>
      <c r="BU180" s="17"/>
      <c r="BV180" s="17" t="str">
        <f>IF($E185=0,"",IF($E182=H_T,"unterstützt","frei"))</f>
        <v/>
      </c>
      <c r="BW180" s="17"/>
      <c r="BX180" s="17"/>
      <c r="BY180" s="17" t="str">
        <f>IF($E185=0,"",IF($E182=H_T,"unterstützt","frei"))</f>
        <v/>
      </c>
      <c r="BZ180" s="17"/>
      <c r="CA180" s="17"/>
      <c r="CB180" s="17" t="str">
        <f>IF($E185=0,"",IF($E182=H_T,"unterstützt","frei"))</f>
        <v/>
      </c>
      <c r="CC180" s="17"/>
    </row>
    <row r="181" spans="1:81">
      <c r="A181" s="89" t="str">
        <f>IF(OR(ABS(H185)=Bemessung!$C$24,ABS(K185)=Bemessung!$C$24,ABS(N185)=Bemessung!$C$24,ABS(Q185)=Bemessung!$C$24,ABS(T185)=Bemessung!$C$24,ABS(W185)=Bemessung!$C$24,ABS(Z185)=Bemessung!$C$24,ABS(AC185)=Bemessung!$C$24,ABS(AF185)=Bemessung!$C$24,ABS(AI185)=Bemessung!$C$24,ABS(AL185)=Bemessung!$C$24,ABS(AO185)=Bemessung!$C$24,ABS(AR185)=Bemessung!$C$24,ABS(AU185)=Bemessung!$C$24,ABS(AX185)=Bemessung!$C$24,ABS(BA185)=Bemessung!$C$24,ABS(BD185)=Bemessung!$C$24,ABS(BG185)=Bemessung!$C$24,ABS(BJ185)=Bemessung!$C$24,ABS(BM185)=Bemessung!$C$24,ABS(BP185)=Bemessung!$C$24,ABS(BS185)=Bemessung!$C$24,ABS(BV185)=Bemessung!$C$24,ABS(BY185)=Bemessung!$C$24,ABS(CB185)=Bemessung!$C$24),D181,"")</f>
        <v/>
      </c>
      <c r="D181" s="17">
        <v>15</v>
      </c>
      <c r="F181" s="17" t="s">
        <v>115</v>
      </c>
      <c r="G181" s="17"/>
      <c r="H181" s="48" t="str">
        <f>IF($E185=0,"",IF($E183=0,"unterstützt","frei"))</f>
        <v/>
      </c>
      <c r="I181" s="17"/>
      <c r="J181" s="17"/>
      <c r="K181" s="48" t="str">
        <f>IF($E185=0,"",IF($E183=0,"unterstützt","frei"))</f>
        <v/>
      </c>
      <c r="L181" s="17"/>
      <c r="M181" s="17"/>
      <c r="N181" s="48" t="str">
        <f>IF($E185=0,"",IF($E183=0,"unterstützt","frei"))</f>
        <v/>
      </c>
      <c r="P181" s="17"/>
      <c r="Q181" s="48" t="str">
        <f>IF($E185=0,"",IF($E183=0,"unterstützt","frei"))</f>
        <v/>
      </c>
      <c r="T181" s="48" t="str">
        <f>IF($E185=0,"",IF($E183=0,"unterstützt","frei"))</f>
        <v/>
      </c>
      <c r="W181" s="48" t="str">
        <f>IF($E185=0,"",IF($E183=0,"unterstützt","frei"))</f>
        <v/>
      </c>
      <c r="Z181" s="48" t="str">
        <f>IF($E185=0,"",IF($E183=0,"unterstützt","frei"))</f>
        <v/>
      </c>
      <c r="AC181" s="48" t="str">
        <f>IF($E185=0,"",IF($E183=0,"unterstützt","frei"))</f>
        <v/>
      </c>
      <c r="AF181" s="48" t="str">
        <f>IF($E185=0,"",IF($E183=0,"unterstützt","frei"))</f>
        <v/>
      </c>
      <c r="AI181" s="48" t="str">
        <f>IF($E185=0,"",IF($E183=0,"unterstützt","frei"))</f>
        <v/>
      </c>
      <c r="AL181" s="48" t="str">
        <f>IF($E185=0,"",IF($E183=0,"unterstützt","frei"))</f>
        <v/>
      </c>
      <c r="AO181" s="48" t="str">
        <f>IF($E185=0,"",IF($E183=0,"unterstützt","frei"))</f>
        <v/>
      </c>
      <c r="AP181" s="17"/>
      <c r="AQ181" s="17"/>
      <c r="AR181" s="48" t="str">
        <f>IF($E185=0,"",IF($E183=0,"unterstützt","frei"))</f>
        <v/>
      </c>
      <c r="AS181" s="17"/>
      <c r="AU181" s="48" t="str">
        <f>IF($E185=0,"",IF($E183=0,"unterstützt","frei"))</f>
        <v/>
      </c>
      <c r="AW181" s="17"/>
      <c r="AX181" s="48" t="str">
        <f>IF($E185=0,"",IF($E183=0,"unterstützt","frei"))</f>
        <v/>
      </c>
      <c r="AY181" s="17"/>
      <c r="AZ181" s="17"/>
      <c r="BA181" s="48" t="str">
        <f>IF($E185=0,"",IF($E183=0,"unterstützt","frei"))</f>
        <v/>
      </c>
      <c r="BB181" s="17"/>
      <c r="BC181" s="17"/>
      <c r="BD181" s="48" t="str">
        <f>IF($E185=0,"",IF($E183=0,"unterstützt","frei"))</f>
        <v/>
      </c>
      <c r="BE181" s="17"/>
      <c r="BF181" s="17"/>
      <c r="BG181" s="48" t="str">
        <f>IF($E185=0,"",IF($E183=0,"unterstützt","frei"))</f>
        <v/>
      </c>
      <c r="BH181" s="17"/>
      <c r="BI181" s="17"/>
      <c r="BJ181" s="48" t="str">
        <f>IF($E185=0,"",IF($E183=0,"unterstützt","frei"))</f>
        <v/>
      </c>
      <c r="BK181" s="17"/>
      <c r="BL181" s="17"/>
      <c r="BM181" s="48" t="str">
        <f>IF($E185=0,"",IF($E183=0,"unterstützt","frei"))</f>
        <v/>
      </c>
      <c r="BN181" s="17"/>
      <c r="BO181" s="17"/>
      <c r="BP181" s="48" t="str">
        <f>IF($E185=0,"",IF($E183=0,"unterstützt","frei"))</f>
        <v/>
      </c>
      <c r="BQ181" s="17"/>
      <c r="BR181" s="17"/>
      <c r="BS181" s="48" t="str">
        <f>IF($E185=0,"",IF($E183=0,"unterstützt","frei"))</f>
        <v/>
      </c>
      <c r="BT181" s="17"/>
      <c r="BU181" s="17"/>
      <c r="BV181" s="48" t="str">
        <f>IF($E185=0,"",IF($E183=0,"unterstützt","frei"))</f>
        <v/>
      </c>
      <c r="BW181" s="17"/>
      <c r="BX181" s="17"/>
      <c r="BY181" s="48" t="str">
        <f>IF($E185=0,"",IF($E183=0,"unterstützt","frei"))</f>
        <v/>
      </c>
      <c r="BZ181" s="17"/>
      <c r="CA181" s="17"/>
      <c r="CB181" s="48" t="str">
        <f>IF($E185=0,"",IF($E183=0,"unterstützt","frei"))</f>
        <v/>
      </c>
      <c r="CC181" s="17"/>
    </row>
    <row r="182" spans="1:81">
      <c r="B182" s="17"/>
      <c r="D182" s="17" t="s">
        <v>109</v>
      </c>
      <c r="E182" s="48">
        <f>E176</f>
        <v>0</v>
      </c>
      <c r="F182" s="53" t="s">
        <v>116</v>
      </c>
      <c r="G182" s="52"/>
      <c r="H182" s="84" t="str">
        <f>IF(OR($E185=0,H$78=0),"",IF(H$78=0,"",H$78/H_T))</f>
        <v/>
      </c>
      <c r="I182" s="14"/>
      <c r="J182" s="52"/>
      <c r="K182" s="84" t="str">
        <f>IF(OR($E185=0,K$78=0),"",IF(K$78=0,"",K$78/H_T))</f>
        <v/>
      </c>
      <c r="L182" s="14"/>
      <c r="M182" s="52"/>
      <c r="N182" s="84" t="str">
        <f>IF(OR($E185=0,N$78=0),"",IF(N$78=0,"",N$78/H_T))</f>
        <v/>
      </c>
      <c r="O182" s="14"/>
      <c r="P182" s="52"/>
      <c r="Q182" s="84" t="str">
        <f>IF(OR($E185=0,Q$78=0),"",IF(Q$78=0,"",Q$78/H_T))</f>
        <v/>
      </c>
      <c r="R182" s="14"/>
      <c r="S182" s="52"/>
      <c r="T182" s="84" t="str">
        <f>IF(OR($E185=0,T$78=0),"",IF(T$78=0,"",T$78/H_T))</f>
        <v/>
      </c>
      <c r="U182" s="14"/>
      <c r="V182" s="52"/>
      <c r="W182" s="84" t="str">
        <f>IF(OR($E185=0,W$78=0),"",IF(W$78=0,"",W$78/H_T))</f>
        <v/>
      </c>
      <c r="X182" s="14"/>
      <c r="Y182" s="52"/>
      <c r="Z182" s="84" t="str">
        <f>IF(OR($E185=0,Z$78=0),"",IF(Z$78=0,"",Z$78/H_T))</f>
        <v/>
      </c>
      <c r="AA182" s="14"/>
      <c r="AB182" s="52"/>
      <c r="AC182" s="84" t="str">
        <f>IF(OR($E185=0,AC$78=0),"",IF(AC$78=0,"",AC$78/H_T))</f>
        <v/>
      </c>
      <c r="AD182" s="14"/>
      <c r="AE182" s="52"/>
      <c r="AF182" s="84" t="str">
        <f>IF(OR($E185=0,AF$78=0),"",IF(AF$78=0,"",AF$78/H_T))</f>
        <v/>
      </c>
      <c r="AG182" s="14"/>
      <c r="AH182" s="52"/>
      <c r="AI182" s="84" t="str">
        <f>IF(OR($E185=0,AI$78=0),"",IF(AI$78=0,"",AI$78/H_T))</f>
        <v/>
      </c>
      <c r="AJ182" s="14"/>
      <c r="AK182" s="52"/>
      <c r="AL182" s="84" t="str">
        <f>IF(OR($E185=0,AL$78=0),"",IF(AL$78=0,"",AL$78/H_T))</f>
        <v/>
      </c>
      <c r="AM182" s="14"/>
      <c r="AN182" s="52"/>
      <c r="AO182" s="84" t="str">
        <f>IF(OR($E185=0,AO$78=0),"",IF(AO$78=0,"",AO$78/H_T))</f>
        <v/>
      </c>
      <c r="AP182" s="14"/>
      <c r="AQ182" s="52"/>
      <c r="AR182" s="84" t="str">
        <f>IF(OR($E185=0,AR$78=0),"",IF(AR$78=0,"",AR$78/H_T))</f>
        <v/>
      </c>
      <c r="AS182" s="14"/>
      <c r="AT182" s="52"/>
      <c r="AU182" s="84" t="str">
        <f>IF(OR($E185=0,AU$78=0),"",IF(AU$78=0,"",AU$78/H_T))</f>
        <v/>
      </c>
      <c r="AV182" s="14"/>
      <c r="AW182" s="52"/>
      <c r="AX182" s="84" t="str">
        <f>IF(OR($E185=0,AX$78=0),"",IF(AX$78=0,"",AX$78/H_T))</f>
        <v/>
      </c>
      <c r="AY182" s="14"/>
      <c r="AZ182" s="52"/>
      <c r="BA182" s="84" t="str">
        <f>IF(OR($E185=0,BA$78=0),"",IF(BA$78=0,"",BA$78/H_T))</f>
        <v/>
      </c>
      <c r="BB182" s="14"/>
      <c r="BC182" s="52"/>
      <c r="BD182" s="84" t="str">
        <f>IF(OR($E185=0,BD$78=0),"",IF(BD$78=0,"",BD$78/H_T))</f>
        <v/>
      </c>
      <c r="BE182" s="14"/>
      <c r="BF182" s="52"/>
      <c r="BG182" s="84" t="str">
        <f>IF(OR($E185=0,BG$78=0),"",IF(BG$78=0,"",BG$78/H_T))</f>
        <v/>
      </c>
      <c r="BH182" s="14"/>
      <c r="BI182" s="52"/>
      <c r="BJ182" s="84" t="str">
        <f>IF(OR($E185=0,BJ$78=0),"",IF(BJ$78=0,"",BJ$78/H_T))</f>
        <v/>
      </c>
      <c r="BK182" s="14"/>
      <c r="BL182" s="52"/>
      <c r="BM182" s="84" t="str">
        <f>IF(OR($E185=0,BM$78=0),"",IF(BM$78=0,"",BM$78/H_T))</f>
        <v/>
      </c>
      <c r="BN182" s="14"/>
      <c r="BO182" s="52"/>
      <c r="BP182" s="84" t="str">
        <f>IF(OR($E185=0,BP$78=0),"",IF(BP$78=0,"",BP$78/H_T))</f>
        <v/>
      </c>
      <c r="BQ182" s="14"/>
      <c r="BR182" s="52"/>
      <c r="BS182" s="84" t="str">
        <f>IF(OR($E185=0,BS$78=0),"",IF(BS$78=0,"",BS$78/H_T))</f>
        <v/>
      </c>
      <c r="BT182" s="14"/>
      <c r="BU182" s="52"/>
      <c r="BV182" s="84" t="str">
        <f>IF(OR($E185=0,BV$78=0),"",IF(BV$78=0,"",BV$78/H_T))</f>
        <v/>
      </c>
      <c r="BW182" s="14"/>
      <c r="BX182" s="52"/>
      <c r="BY182" s="84" t="str">
        <f>IF(OR($E185=0,BY$78=0),"",IF(BY$78=0,"",BY$78/H_T))</f>
        <v/>
      </c>
      <c r="BZ182" s="14"/>
      <c r="CA182" s="52"/>
      <c r="CB182" s="84" t="str">
        <f>IF(OR($E185=0,CB$78=0),"",IF(CB$78=0,"",CB$78/H_T))</f>
        <v/>
      </c>
      <c r="CC182" s="14"/>
    </row>
    <row r="183" spans="1:81">
      <c r="B183" s="17" t="s">
        <v>111</v>
      </c>
      <c r="C183" s="91" t="str">
        <f>IF(A181="","",MAX(MAX(H183,K183,N183,Q183,T183,W183,Z183,AC183,AF183,AI183,AL183,AO183,AR183,AU183,AX183,BA183,BD183,BG183,BJ183,BM183,BP183,BS183,BV183,BY183,CB183),ABS(MIN(H183,K183,N183,Q183,T183,W183,Z183,AC183,AF183,AI183,AL183,AO183,AR183,AU183,AX183,BA183,BD183,BG183,BJ183,BM183,BP183,BS183,BV183,BY183,CB183))))</f>
        <v/>
      </c>
      <c r="D183" s="17" t="s">
        <v>110</v>
      </c>
      <c r="E183" s="48">
        <f>E182-E185</f>
        <v>0</v>
      </c>
      <c r="F183" s="55" t="s">
        <v>111</v>
      </c>
      <c r="G183" s="33"/>
      <c r="H183" s="48" t="str">
        <f>IF(frei="nein",0,IF(OR($E185=0,H$78=0),"",IF(H$78=0,"",IF(AND(H180="frei",H181="frei"),6*H182*H$76/H$80/$E185,4*H182*H$76/H$80/$E185))))</f>
        <v/>
      </c>
      <c r="I183" s="48"/>
      <c r="J183" s="33"/>
      <c r="K183" s="48" t="str">
        <f>IF(frei="nein",0,IF(OR($E185=0,K$78=0),"",IF(K$78=0,"",IF(AND(K180="frei",K181="frei"),6*K182*K$76/K$80/$E185,4*K182*K$76/K$80/$E185))))</f>
        <v/>
      </c>
      <c r="L183" s="48"/>
      <c r="M183" s="33"/>
      <c r="N183" s="48" t="str">
        <f>IF(frei="nein",0,IF(OR($E185=0,N$78=0),"",IF(N$78=0,"",IF(AND(N180="frei",N181="frei"),6*N182*N$76/N$80/$E185,4*N182*N$76/N$80/$E185))))</f>
        <v/>
      </c>
      <c r="O183" s="48"/>
      <c r="P183" s="33"/>
      <c r="Q183" s="48" t="str">
        <f>IF(frei="nein",0,IF(OR($E185=0,Q$78=0),"",IF(Q$78=0,"",IF(AND(Q180="frei",Q181="frei"),6*Q182*Q$76/Q$80/$E185,4*Q182*Q$76/Q$80/$E185))))</f>
        <v/>
      </c>
      <c r="R183" s="48"/>
      <c r="S183" s="33"/>
      <c r="T183" s="48" t="str">
        <f>IF(frei="nein",0,IF(OR($E185=0,T$78=0),"",IF(T$78=0,"",IF(AND(T180="frei",T181="frei"),6*T182*T$76/T$80/$E185,4*T182*T$76/T$80/$E185))))</f>
        <v/>
      </c>
      <c r="U183" s="48"/>
      <c r="V183" s="33"/>
      <c r="W183" s="48" t="str">
        <f>IF(frei="nein",0,IF(OR($E185=0,W$78=0),"",IF(W$78=0,"",IF(AND(W180="frei",W181="frei"),6*W182*W$76/W$80/$E185,4*W182*W$76/W$80/$E185))))</f>
        <v/>
      </c>
      <c r="X183" s="48"/>
      <c r="Y183" s="33"/>
      <c r="Z183" s="48" t="str">
        <f>IF(frei="nein",0,IF(OR($E185=0,Z$78=0),"",IF(Z$78=0,"",IF(AND(Z180="frei",Z181="frei"),6*Z182*Z$76/Z$80/$E185,4*Z182*Z$76/Z$80/$E185))))</f>
        <v/>
      </c>
      <c r="AA183" s="48"/>
      <c r="AB183" s="33"/>
      <c r="AC183" s="48" t="str">
        <f>IF(frei="nein",0,IF(OR($E185=0,AC$78=0),"",IF(AC$78=0,"",IF(AND(AC180="frei",AC181="frei"),6*AC182*AC$76/AC$80/$E185,4*AC182*AC$76/AC$80/$E185))))</f>
        <v/>
      </c>
      <c r="AD183" s="48"/>
      <c r="AE183" s="33"/>
      <c r="AF183" s="48" t="str">
        <f>IF(frei="nein",0,IF(OR($E185=0,AF$78=0),"",IF(AF$78=0,"",IF(AND(AF180="frei",AF181="frei"),6*AF182*AF$76/AF$80/$E185,4*AF182*AF$76/AF$80/$E185))))</f>
        <v/>
      </c>
      <c r="AG183" s="48"/>
      <c r="AH183" s="33"/>
      <c r="AI183" s="48" t="str">
        <f>IF(frei="nein",0,IF(OR($E185=0,AI$78=0),"",IF(AI$78=0,"",IF(AND(AI180="frei",AI181="frei"),6*AI182*AI$76/AI$80/$E185,4*AI182*AI$76/AI$80/$E185))))</f>
        <v/>
      </c>
      <c r="AJ183" s="48"/>
      <c r="AK183" s="33"/>
      <c r="AL183" s="48" t="str">
        <f>IF(frei="nein",0,IF(OR($E185=0,AL$78=0),"",IF(AL$78=0,"",IF(AND(AL180="frei",AL181="frei"),6*AL182*AL$76/AL$80/$E185,4*AL182*AL$76/AL$80/$E185))))</f>
        <v/>
      </c>
      <c r="AM183" s="48"/>
      <c r="AN183" s="33"/>
      <c r="AO183" s="48" t="str">
        <f>IF(frei="nein",0,IF(OR($E185=0,AO$78=0),"",IF(AO$78=0,"",IF(AND(AO180="frei",AO181="frei"),6*AO182*AO$76/AO$80/$E185,4*AO182*AO$76/AO$80/$E185))))</f>
        <v/>
      </c>
      <c r="AP183" s="48"/>
      <c r="AQ183" s="33"/>
      <c r="AR183" s="48" t="str">
        <f>IF(frei="nein",0,IF(OR($E185=0,AR$78=0),"",IF(AR$78=0,"",IF(AND(AR180="frei",AR181="frei"),6*AR182*AR$76/AR$80/$E185,4*AR182*AR$76/AR$80/$E185))))</f>
        <v/>
      </c>
      <c r="AS183" s="48"/>
      <c r="AT183" s="33"/>
      <c r="AU183" s="48" t="str">
        <f>IF(frei="nein",0,IF(OR($E185=0,AU$78=0),"",IF(AU$78=0,"",IF(AND(AU180="frei",AU181="frei"),6*AU182*AU$76/AU$80/$E185,4*AU182*AU$76/AU$80/$E185))))</f>
        <v/>
      </c>
      <c r="AV183" s="48"/>
      <c r="AW183" s="33"/>
      <c r="AX183" s="48" t="str">
        <f>IF(frei="nein",0,IF(OR($E185=0,AX$78=0),"",IF(AX$78=0,"",IF(AND(AX180="frei",AX181="frei"),6*AX182*AX$76/AX$80/$E185,4*AX182*AX$76/AX$80/$E185))))</f>
        <v/>
      </c>
      <c r="AY183" s="48"/>
      <c r="AZ183" s="33"/>
      <c r="BA183" s="48" t="str">
        <f>IF(frei="nein",0,IF(OR($E185=0,BA$78=0),"",IF(BA$78=0,"",IF(AND(BA180="frei",BA181="frei"),6*BA182*BA$76/BA$80/$E185,4*BA182*BA$76/BA$80/$E185))))</f>
        <v/>
      </c>
      <c r="BB183" s="48"/>
      <c r="BC183" s="33"/>
      <c r="BD183" s="48" t="str">
        <f>IF(frei="nein",0,IF(OR($E185=0,BD$78=0),"",IF(BD$78=0,"",IF(AND(BD180="frei",BD181="frei"),6*BD182*BD$76/BD$80/$E185,4*BD182*BD$76/BD$80/$E185))))</f>
        <v/>
      </c>
      <c r="BE183" s="48"/>
      <c r="BF183" s="33"/>
      <c r="BG183" s="48" t="str">
        <f>IF(frei="nein",0,IF(OR($E185=0,BG$78=0),"",IF(BG$78=0,"",IF(AND(BG180="frei",BG181="frei"),6*BG182*BG$76/BG$80/$E185,4*BG182*BG$76/BG$80/$E185))))</f>
        <v/>
      </c>
      <c r="BH183" s="48"/>
      <c r="BI183" s="33"/>
      <c r="BJ183" s="48" t="str">
        <f>IF(frei="nein",0,IF(OR($E185=0,BJ$78=0),"",IF(BJ$78=0,"",IF(AND(BJ180="frei",BJ181="frei"),6*BJ182*BJ$76/BJ$80/$E185,4*BJ182*BJ$76/BJ$80/$E185))))</f>
        <v/>
      </c>
      <c r="BK183" s="48"/>
      <c r="BL183" s="33"/>
      <c r="BM183" s="48" t="str">
        <f>IF(frei="nein",0,IF(OR($E185=0,BM$78=0),"",IF(BM$78=0,"",IF(AND(BM180="frei",BM181="frei"),6*BM182*BM$76/BM$80/$E185,4*BM182*BM$76/BM$80/$E185))))</f>
        <v/>
      </c>
      <c r="BN183" s="48"/>
      <c r="BO183" s="33"/>
      <c r="BP183" s="48" t="str">
        <f>IF(frei="nein",0,IF(OR($E185=0,BP$78=0),"",IF(BP$78=0,"",IF(AND(BP180="frei",BP181="frei"),6*BP182*BP$76/BP$80/$E185,4*BP182*BP$76/BP$80/$E185))))</f>
        <v/>
      </c>
      <c r="BQ183" s="48"/>
      <c r="BR183" s="33"/>
      <c r="BS183" s="48" t="str">
        <f>IF(frei="nein",0,IF(OR($E185=0,BS$78=0),"",IF(BS$78=0,"",IF(AND(BS180="frei",BS181="frei"),6*BS182*BS$76/BS$80/$E185,4*BS182*BS$76/BS$80/$E185))))</f>
        <v/>
      </c>
      <c r="BT183" s="48"/>
      <c r="BU183" s="33"/>
      <c r="BV183" s="48" t="str">
        <f>IF(frei="nein",0,IF(OR($E185=0,BV$78=0),"",IF(BV$78=0,"",IF(AND(BV180="frei",BV181="frei"),6*BV182*BV$76/BV$80/$E185,4*BV182*BV$76/BV$80/$E185))))</f>
        <v/>
      </c>
      <c r="BW183" s="48"/>
      <c r="BX183" s="33"/>
      <c r="BY183" s="48" t="str">
        <f>IF(frei="nein",0,IF(OR($E185=0,BY$78=0),"",IF(BY$78=0,"",IF(AND(BY180="frei",BY181="frei"),6*BY182*BY$76/BY$80/$E185,4*BY182*BY$76/BY$80/$E185))))</f>
        <v/>
      </c>
      <c r="BZ183" s="48"/>
      <c r="CA183" s="33"/>
      <c r="CB183" s="48" t="str">
        <f>IF(frei="nein",0,IF(OR($E185=0,CB$78=0),"",IF(CB$78=0,"",IF(AND(CB180="frei",CB181="frei"),6*CB182*CB$76/CB$80/$E185,4*CB182*CB$76/CB$80/$E185))))</f>
        <v/>
      </c>
      <c r="CC183" s="48"/>
    </row>
    <row r="184" spans="1:81">
      <c r="B184" s="17"/>
      <c r="C184" s="90"/>
      <c r="F184" s="56" t="s">
        <v>149</v>
      </c>
      <c r="G184" s="109">
        <f>IF(OR($E185=0,G$78=0),0,G$79/H_T)</f>
        <v>0</v>
      </c>
      <c r="H184" s="49" t="str">
        <f>IF(OR($E185=0,H$78=0),"",MAX(ABS(G184),ABS(I184)))</f>
        <v/>
      </c>
      <c r="I184" s="57">
        <f>IF(OR($E185=0,I$78=0),0,I$79/H_T)</f>
        <v>0</v>
      </c>
      <c r="J184" s="109">
        <f>IF(OR($E185=0,J$78=0),0,J$79/H_T)</f>
        <v>0</v>
      </c>
      <c r="K184" s="49" t="str">
        <f>IF(OR($E185=0,K$78=0),"",MAX(ABS(J184),ABS(L184)))</f>
        <v/>
      </c>
      <c r="L184" s="57">
        <f>IF(OR($E185=0,L$78=0),0,L$79/H_T)</f>
        <v>0</v>
      </c>
      <c r="M184" s="109">
        <f>IF(OR($E185=0,M$78=0),0,M$79/H_T)</f>
        <v>0</v>
      </c>
      <c r="N184" s="49" t="str">
        <f>IF(OR($E185=0,N$78=0),"",MAX(ABS(M184),ABS(O184)))</f>
        <v/>
      </c>
      <c r="O184" s="57">
        <f>IF(OR($E185=0,O$78=0),0,O$79/H_T)</f>
        <v>0</v>
      </c>
      <c r="P184" s="109">
        <f>IF(OR($E185=0,P$78=0),0,P$79/H_T)</f>
        <v>0</v>
      </c>
      <c r="Q184" s="49" t="str">
        <f>IF(OR($E185=0,Q$78=0),"",MAX(ABS(P184),ABS(R184)))</f>
        <v/>
      </c>
      <c r="R184" s="57">
        <f>IF(OR($E185=0,R$78=0),0,R$79/H_T)</f>
        <v>0</v>
      </c>
      <c r="S184" s="109">
        <f>IF(OR($E185=0,S$78=0),0,S$79/H_T)</f>
        <v>0</v>
      </c>
      <c r="T184" s="49" t="str">
        <f>IF(OR($E185=0,T$78=0),"",MAX(ABS(S184),ABS(U184)))</f>
        <v/>
      </c>
      <c r="U184" s="57">
        <f>IF(OR($E185=0,U$78=0),0,U$79/H_T)</f>
        <v>0</v>
      </c>
      <c r="V184" s="109">
        <f>IF(OR($E185=0,V$78=0),0,V$79/H_T)</f>
        <v>0</v>
      </c>
      <c r="W184" s="49" t="str">
        <f>IF(OR($E185=0,W$78=0),"",MAX(ABS(V184),ABS(X184)))</f>
        <v/>
      </c>
      <c r="X184" s="57">
        <f>IF(OR($E185=0,X$78=0),0,X$79/H_T)</f>
        <v>0</v>
      </c>
      <c r="Y184" s="109">
        <f>IF(OR($E185=0,Y$78=0),0,Y$79/H_T)</f>
        <v>0</v>
      </c>
      <c r="Z184" s="49" t="str">
        <f>IF(OR($E185=0,Z$78=0),"",MAX(ABS(Y184),ABS(AA184)))</f>
        <v/>
      </c>
      <c r="AA184" s="57">
        <f>IF(OR($E185=0,AA$78=0),0,AA$79/H_T)</f>
        <v>0</v>
      </c>
      <c r="AB184" s="109">
        <f>IF(OR($E185=0,AB$78=0),0,AB$79/H_T)</f>
        <v>0</v>
      </c>
      <c r="AC184" s="49" t="str">
        <f>IF(OR($E185=0,AC$78=0),"",MAX(ABS(AB184),ABS(AD184)))</f>
        <v/>
      </c>
      <c r="AD184" s="57">
        <f>IF(OR($E185=0,AD$78=0),0,AD$79/H_T)</f>
        <v>0</v>
      </c>
      <c r="AE184" s="109">
        <f>IF(OR($E185=0,AE$78=0),0,AE$79/H_T)</f>
        <v>0</v>
      </c>
      <c r="AF184" s="49" t="str">
        <f>IF(OR($E185=0,AF$78=0),"",MAX(ABS(AE184),ABS(AG184)))</f>
        <v/>
      </c>
      <c r="AG184" s="57">
        <f>IF(OR($E185=0,AG$78=0),0,AG$79/H_T)</f>
        <v>0</v>
      </c>
      <c r="AH184" s="109">
        <f>IF(OR($E185=0,AH$78=0),0,AH$79/H_T)</f>
        <v>0</v>
      </c>
      <c r="AI184" s="49" t="str">
        <f>IF(OR($E185=0,AI$78=0),"",MAX(ABS(AH184),ABS(AJ184)))</f>
        <v/>
      </c>
      <c r="AJ184" s="57">
        <f>IF(OR($E185=0,AJ$78=0),0,AJ$79/H_T)</f>
        <v>0</v>
      </c>
      <c r="AK184" s="109">
        <f>IF(OR($E185=0,AK$78=0),0,AK$79/H_T)</f>
        <v>0</v>
      </c>
      <c r="AL184" s="49" t="str">
        <f>IF(OR($E185=0,AL$78=0),"",MAX(ABS(AK184),ABS(AM184)))</f>
        <v/>
      </c>
      <c r="AM184" s="57">
        <f>IF(OR($E185=0,AM$78=0),0,AM$79/H_T)</f>
        <v>0</v>
      </c>
      <c r="AN184" s="109">
        <f>IF(OR($E185=0,AN$78=0),0,AN$79/H_T)</f>
        <v>0</v>
      </c>
      <c r="AO184" s="49" t="str">
        <f>IF(OR($E185=0,AO$78=0),"",MAX(ABS(AN184),ABS(AP184)))</f>
        <v/>
      </c>
      <c r="AP184" s="57">
        <f>IF(OR($E185=0,AP$78=0),0,AP$79/H_T)</f>
        <v>0</v>
      </c>
      <c r="AQ184" s="109">
        <f>IF(OR($E185=0,AQ$78=0),0,AQ$79/H_T)</f>
        <v>0</v>
      </c>
      <c r="AR184" s="49" t="str">
        <f>IF(OR($E185=0,AR$78=0),"",MAX(ABS(AQ184),ABS(AS184)))</f>
        <v/>
      </c>
      <c r="AS184" s="57">
        <f>IF(OR($E185=0,AS$78=0),0,AS$79/H_T)</f>
        <v>0</v>
      </c>
      <c r="AT184" s="109">
        <f>IF(OR($E185=0,AT$78=0),0,AT$79/H_T)</f>
        <v>0</v>
      </c>
      <c r="AU184" s="49" t="str">
        <f>IF(OR($E185=0,AU$78=0),"",MAX(ABS(AT184),ABS(AV184)))</f>
        <v/>
      </c>
      <c r="AV184" s="57">
        <f>IF(OR($E185=0,AV$78=0),0,AV$79/H_T)</f>
        <v>0</v>
      </c>
      <c r="AW184" s="109">
        <f>IF(OR($E185=0,AW$78=0),0,AW$79/H_T)</f>
        <v>0</v>
      </c>
      <c r="AX184" s="49" t="str">
        <f>IF(OR($E185=0,AX$78=0),"",MAX(ABS(AW184),ABS(AY184)))</f>
        <v/>
      </c>
      <c r="AY184" s="57">
        <f>IF(OR($E185=0,AY$78=0),0,AY$79/H_T)</f>
        <v>0</v>
      </c>
      <c r="AZ184" s="109">
        <f>IF(OR($E185=0,AZ$78=0),0,AZ$79/H_T)</f>
        <v>0</v>
      </c>
      <c r="BA184" s="49" t="str">
        <f>IF(OR($E185=0,BA$78=0),"",MAX(ABS(AZ184),ABS(BB184)))</f>
        <v/>
      </c>
      <c r="BB184" s="57">
        <f>IF(OR($E185=0,BB$78=0),0,BB$79/H_T)</f>
        <v>0</v>
      </c>
      <c r="BC184" s="109">
        <f>IF(OR($E185=0,BC$78=0),0,BC$79/H_T)</f>
        <v>0</v>
      </c>
      <c r="BD184" s="49" t="str">
        <f>IF(OR($E185=0,BD$78=0),"",MAX(ABS(BC184),ABS(BE184)))</f>
        <v/>
      </c>
      <c r="BE184" s="57">
        <f>IF(OR($E185=0,BE$78=0),0,BE$79/H_T)</f>
        <v>0</v>
      </c>
      <c r="BF184" s="109">
        <f>IF(OR($E185=0,BF$78=0),0,BF$79/H_T)</f>
        <v>0</v>
      </c>
      <c r="BG184" s="49" t="str">
        <f>IF(OR($E185=0,BG$78=0),"",MAX(ABS(BF184),ABS(BH184)))</f>
        <v/>
      </c>
      <c r="BH184" s="57">
        <f>IF(OR($E185=0,BH$78=0),0,BH$79/H_T)</f>
        <v>0</v>
      </c>
      <c r="BI184" s="109">
        <f>IF(OR($E185=0,BI$78=0),0,BI$79/H_T)</f>
        <v>0</v>
      </c>
      <c r="BJ184" s="49" t="str">
        <f>IF(OR($E185=0,BJ$78=0),"",MAX(ABS(BI184),ABS(BK184)))</f>
        <v/>
      </c>
      <c r="BK184" s="57">
        <f>IF(OR($E185=0,BK$78=0),0,BK$79/H_T)</f>
        <v>0</v>
      </c>
      <c r="BL184" s="109">
        <f>IF(OR($E185=0,BL$78=0),0,BL$79/H_T)</f>
        <v>0</v>
      </c>
      <c r="BM184" s="49" t="str">
        <f>IF(OR($E185=0,BM$78=0),"",MAX(ABS(BL184),ABS(BN184)))</f>
        <v/>
      </c>
      <c r="BN184" s="57">
        <f>IF(OR($E185=0,BN$78=0),0,BN$79/H_T)</f>
        <v>0</v>
      </c>
      <c r="BO184" s="109">
        <f>IF(OR($E185=0,BO$78=0),0,BO$79/H_T)</f>
        <v>0</v>
      </c>
      <c r="BP184" s="49" t="str">
        <f>IF(OR($E185=0,BP$78=0),"",MAX(ABS(BO184),ABS(BQ184)))</f>
        <v/>
      </c>
      <c r="BQ184" s="57">
        <f>IF(OR($E185=0,BQ$78=0),0,BQ$79/H_T)</f>
        <v>0</v>
      </c>
      <c r="BR184" s="109">
        <f>IF(OR($E185=0,BR$78=0),0,BR$79/H_T)</f>
        <v>0</v>
      </c>
      <c r="BS184" s="49" t="str">
        <f>IF(OR($E185=0,BS$78=0),"",MAX(ABS(BR184),ABS(BT184)))</f>
        <v/>
      </c>
      <c r="BT184" s="57">
        <f>IF(OR($E185=0,BT$78=0),0,BT$79/H_T)</f>
        <v>0</v>
      </c>
      <c r="BU184" s="109">
        <f>IF(OR($E185=0,BU$78=0),0,BU$79/H_T)</f>
        <v>0</v>
      </c>
      <c r="BV184" s="49" t="str">
        <f>IF(OR($E185=0,BV$78=0),"",MAX(ABS(BU184),ABS(BW184)))</f>
        <v/>
      </c>
      <c r="BW184" s="57">
        <f>IF(OR($E185=0,BW$78=0),0,BW$79/H_T)</f>
        <v>0</v>
      </c>
      <c r="BX184" s="109">
        <f>IF(OR($E185=0,BX$78=0),0,BX$79/H_T)</f>
        <v>0</v>
      </c>
      <c r="BY184" s="49" t="str">
        <f>IF(OR($E185=0,BY$78=0),"",MAX(ABS(BX184),ABS(BZ184)))</f>
        <v/>
      </c>
      <c r="BZ184" s="57">
        <f>IF(OR($E185=0,BZ$78=0),0,BZ$79/H_T)</f>
        <v>0</v>
      </c>
      <c r="CA184" s="109">
        <f>IF(OR($E185=0,CA$78=0),0,CA$79/H_T)</f>
        <v>0</v>
      </c>
      <c r="CB184" s="49" t="str">
        <f>IF(OR($E185=0,CB$78=0),"",MAX(ABS(CA184),ABS(CC184)))</f>
        <v/>
      </c>
      <c r="CC184" s="57">
        <f>IF(OR($E185=0,CC$78=0),0,CC$79/H_T)</f>
        <v>0</v>
      </c>
    </row>
    <row r="185" spans="1:81">
      <c r="B185" s="17" t="s">
        <v>112</v>
      </c>
      <c r="C185" s="91" t="str">
        <f>IF(A181="","",MAX(ABS(H185),ABS(K185),ABS(N185),ABS(Q185),ABS(T185),ABS(W185),ABS(Z185),ABS(AC185),ABS(AF185),ABS(AI185),ABS(AL185),ABS(AO185),ABS(AR185),ABS(AU185),ABS(AX185),ABS(BA185),ABS(BD185),ABS(BG185),ABS(BJ185),ABS(BM185),ABS(BP185),ABS(BS185),ABS(BV185),ABS(BY185),ABS(CB185)))</f>
        <v/>
      </c>
      <c r="D185" s="17" t="s">
        <v>106</v>
      </c>
      <c r="E185" s="48">
        <f>Q16</f>
        <v>0</v>
      </c>
      <c r="F185" s="85" t="s">
        <v>112</v>
      </c>
      <c r="G185" s="29"/>
      <c r="H185" s="86">
        <f>IF(OR($E185=0,H$78=0),0,IF(H$78&gt;0,SQRT(H183^2+H184^2),-SQRT(H183^2+H184^2)))</f>
        <v>0</v>
      </c>
      <c r="I185" s="30"/>
      <c r="J185" s="29"/>
      <c r="K185" s="86">
        <f>IF(OR($E185=0,K$78=0),0,IF(K$78&gt;0,SQRT(K183^2+K184^2),-SQRT(K183^2+K184^2)))</f>
        <v>0</v>
      </c>
      <c r="L185" s="30"/>
      <c r="M185" s="29"/>
      <c r="N185" s="86">
        <f>IF(OR($E185=0,N$78=0),0,IF(N$78&gt;0,SQRT(N183^2+N184^2),-SQRT(N183^2+N184^2)))</f>
        <v>0</v>
      </c>
      <c r="O185" s="30"/>
      <c r="P185" s="29"/>
      <c r="Q185" s="86">
        <f>IF(OR($E185=0,Q$78=0),0,IF(Q$78&gt;0,SQRT(Q183^2+Q184^2),-SQRT(Q183^2+Q184^2)))</f>
        <v>0</v>
      </c>
      <c r="R185" s="30"/>
      <c r="S185" s="29"/>
      <c r="T185" s="86">
        <f>IF(OR($E185=0,T$78=0),0,IF(T$78&gt;0,SQRT(T183^2+T184^2),-SQRT(T183^2+T184^2)))</f>
        <v>0</v>
      </c>
      <c r="U185" s="30"/>
      <c r="V185" s="29"/>
      <c r="W185" s="86">
        <f>IF(OR($E185=0,W$78=0),0,IF(W$78&gt;0,SQRT(W183^2+W184^2),-SQRT(W183^2+W184^2)))</f>
        <v>0</v>
      </c>
      <c r="X185" s="30"/>
      <c r="Y185" s="29"/>
      <c r="Z185" s="86">
        <f>IF(OR($E185=0,Z$78=0),0,IF(Z$78&gt;0,SQRT(Z183^2+Z184^2),-SQRT(Z183^2+Z184^2)))</f>
        <v>0</v>
      </c>
      <c r="AA185" s="30"/>
      <c r="AB185" s="29"/>
      <c r="AC185" s="86">
        <f>IF(OR($E185=0,AC$78=0),0,IF(AC$78&gt;0,SQRT(AC183^2+AC184^2),-SQRT(AC183^2+AC184^2)))</f>
        <v>0</v>
      </c>
      <c r="AD185" s="30"/>
      <c r="AE185" s="29"/>
      <c r="AF185" s="86">
        <f>IF(OR($E185=0,AF$78=0),0,IF(AF$78&gt;0,SQRT(AF183^2+AF184^2),-SQRT(AF183^2+AF184^2)))</f>
        <v>0</v>
      </c>
      <c r="AG185" s="30"/>
      <c r="AH185" s="29"/>
      <c r="AI185" s="86">
        <f>IF(OR($E185=0,AI$78=0),0,IF(AI$78&gt;0,SQRT(AI183^2+AI184^2),-SQRT(AI183^2+AI184^2)))</f>
        <v>0</v>
      </c>
      <c r="AJ185" s="30"/>
      <c r="AK185" s="29"/>
      <c r="AL185" s="86">
        <f>IF(OR($E185=0,AL$78=0),0,IF(AL$78&gt;0,SQRT(AL183^2+AL184^2),-SQRT(AL183^2+AL184^2)))</f>
        <v>0</v>
      </c>
      <c r="AM185" s="30"/>
      <c r="AN185" s="29"/>
      <c r="AO185" s="86">
        <f>IF(OR($E185=0,AO$78=0),0,IF(AO$78&gt;0,SQRT(AO183^2+AO184^2),-SQRT(AO183^2+AO184^2)))</f>
        <v>0</v>
      </c>
      <c r="AP185" s="30"/>
      <c r="AQ185" s="29"/>
      <c r="AR185" s="86">
        <f>IF(OR($E185=0,AR$78=0),0,IF(AR$78&gt;0,SQRT(AR183^2+AR184^2),-SQRT(AR183^2+AR184^2)))</f>
        <v>0</v>
      </c>
      <c r="AS185" s="30"/>
      <c r="AT185" s="29"/>
      <c r="AU185" s="86">
        <f>IF(OR($E185=0,AU$78=0),0,IF(AU$78&gt;0,SQRT(AU183^2+AU184^2),-SQRT(AU183^2+AU184^2)))</f>
        <v>0</v>
      </c>
      <c r="AV185" s="30"/>
      <c r="AW185" s="29"/>
      <c r="AX185" s="86">
        <f>IF(OR($E185=0,AX$78=0),0,IF(AX$78&gt;0,SQRT(AX183^2+AX184^2),-SQRT(AX183^2+AX184^2)))</f>
        <v>0</v>
      </c>
      <c r="AY185" s="30"/>
      <c r="AZ185" s="29"/>
      <c r="BA185" s="86">
        <f>IF(OR($E185=0,BA$78=0),0,IF(BA$78&gt;0,SQRT(BA183^2+BA184^2),-SQRT(BA183^2+BA184^2)))</f>
        <v>0</v>
      </c>
      <c r="BB185" s="30"/>
      <c r="BC185" s="29"/>
      <c r="BD185" s="86">
        <f>IF(OR($E185=0,BD$78=0),0,IF(BD$78&gt;0,SQRT(BD183^2+BD184^2),-SQRT(BD183^2+BD184^2)))</f>
        <v>0</v>
      </c>
      <c r="BE185" s="30"/>
      <c r="BF185" s="29"/>
      <c r="BG185" s="86">
        <f>IF(OR($E185=0,BG$78=0),0,IF(BG$78&gt;0,SQRT(BG183^2+BG184^2),-SQRT(BG183^2+BG184^2)))</f>
        <v>0</v>
      </c>
      <c r="BH185" s="30"/>
      <c r="BI185" s="29"/>
      <c r="BJ185" s="86">
        <f>IF(OR($E185=0,BJ$78=0),0,IF(BJ$78&gt;0,SQRT(BJ183^2+BJ184^2),-SQRT(BJ183^2+BJ184^2)))</f>
        <v>0</v>
      </c>
      <c r="BK185" s="30"/>
      <c r="BL185" s="29"/>
      <c r="BM185" s="86">
        <f>IF(OR($E185=0,BM$78=0),0,IF(BM$78&gt;0,SQRT(BM183^2+BM184^2),-SQRT(BM183^2+BM184^2)))</f>
        <v>0</v>
      </c>
      <c r="BN185" s="30"/>
      <c r="BO185" s="29"/>
      <c r="BP185" s="86">
        <f>IF(OR($E185=0,BP$78=0),0,IF(BP$78&gt;0,SQRT(BP183^2+BP184^2),-SQRT(BP183^2+BP184^2)))</f>
        <v>0</v>
      </c>
      <c r="BQ185" s="30"/>
      <c r="BR185" s="29"/>
      <c r="BS185" s="86">
        <f>IF(OR($E185=0,BS$78=0),0,IF(BS$78&gt;0,SQRT(BS183^2+BS184^2),-SQRT(BS183^2+BS184^2)))</f>
        <v>0</v>
      </c>
      <c r="BT185" s="30"/>
      <c r="BU185" s="29"/>
      <c r="BV185" s="86">
        <f>IF(OR($E185=0,BV$78=0),0,IF(BV$78&gt;0,SQRT(BV183^2+BV184^2),-SQRT(BV183^2+BV184^2)))</f>
        <v>0</v>
      </c>
      <c r="BW185" s="30"/>
      <c r="BX185" s="29"/>
      <c r="BY185" s="86">
        <f>IF(OR($E185=0,BY$78=0),0,IF(BY$78&gt;0,SQRT(BY183^2+BY184^2),-SQRT(BY183^2+BY184^2)))</f>
        <v>0</v>
      </c>
      <c r="BZ185" s="30"/>
      <c r="CA185" s="29"/>
      <c r="CB185" s="86">
        <f>IF(OR($E185=0,CB$78=0),0,IF(CB$78&gt;0,SQRT(CB183^2+CB184^2),-SQRT(CB183^2+CB184^2)))</f>
        <v>0</v>
      </c>
      <c r="CC185" s="30"/>
    </row>
    <row r="186" spans="1:81">
      <c r="B186" s="17" t="s">
        <v>106</v>
      </c>
      <c r="C186" s="17" t="str">
        <f>IF(A181="","",E185)</f>
        <v/>
      </c>
      <c r="E186" s="17"/>
      <c r="F186" s="17"/>
      <c r="G186" s="17"/>
      <c r="H186" s="17"/>
      <c r="I186" s="17"/>
      <c r="J186" s="17"/>
      <c r="K186" s="17"/>
      <c r="L186" s="17"/>
      <c r="M186" s="17"/>
      <c r="P186" s="17"/>
      <c r="AP186" s="17"/>
      <c r="AQ186" s="17"/>
      <c r="AR186" s="17"/>
      <c r="AS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</row>
    <row r="187" spans="1:81">
      <c r="E187" s="17"/>
      <c r="F187" s="17" t="s">
        <v>114</v>
      </c>
      <c r="G187" s="17"/>
      <c r="H187" s="17" t="str">
        <f>IF($E192=0,"",IF($E189=H_T,"unterstützt","frei"))</f>
        <v/>
      </c>
      <c r="I187" s="17"/>
      <c r="J187" s="17"/>
      <c r="K187" s="17" t="str">
        <f>IF($E192=0,"",IF($E189=H_T,"unterstützt","frei"))</f>
        <v/>
      </c>
      <c r="L187" s="17"/>
      <c r="M187" s="17"/>
      <c r="N187" s="17" t="str">
        <f>IF($E192=0,"",IF($E189=H_T,"unterstützt","frei"))</f>
        <v/>
      </c>
      <c r="P187" s="17"/>
      <c r="Q187" s="17" t="str">
        <f>IF($E192=0,"",IF($E189=H_T,"unterstützt","frei"))</f>
        <v/>
      </c>
      <c r="T187" s="17" t="str">
        <f>IF($E192=0,"",IF($E189=H_T,"unterstützt","frei"))</f>
        <v/>
      </c>
      <c r="W187" s="17" t="str">
        <f>IF($E192=0,"",IF($E189=H_T,"unterstützt","frei"))</f>
        <v/>
      </c>
      <c r="Z187" s="17" t="str">
        <f>IF($E192=0,"",IF($E189=H_T,"unterstützt","frei"))</f>
        <v/>
      </c>
      <c r="AC187" s="17" t="str">
        <f>IF($E192=0,"",IF($E189=H_T,"unterstützt","frei"))</f>
        <v/>
      </c>
      <c r="AF187" s="17" t="str">
        <f>IF($E192=0,"",IF($E189=H_T,"unterstützt","frei"))</f>
        <v/>
      </c>
      <c r="AI187" s="17" t="str">
        <f>IF($E192=0,"",IF($E189=H_T,"unterstützt","frei"))</f>
        <v/>
      </c>
      <c r="AL187" s="17" t="str">
        <f>IF($E192=0,"",IF($E189=H_T,"unterstützt","frei"))</f>
        <v/>
      </c>
      <c r="AO187" s="17" t="str">
        <f>IF($E192=0,"",IF($E189=H_T,"unterstützt","frei"))</f>
        <v/>
      </c>
      <c r="AP187" s="17"/>
      <c r="AQ187" s="17"/>
      <c r="AR187" s="17" t="str">
        <f>IF($E192=0,"",IF($E189=H_T,"unterstützt","frei"))</f>
        <v/>
      </c>
      <c r="AS187" s="17"/>
      <c r="AU187" s="17" t="str">
        <f>IF($E192=0,"",IF($E189=H_T,"unterstützt","frei"))</f>
        <v/>
      </c>
      <c r="AW187" s="17"/>
      <c r="AX187" s="17" t="str">
        <f>IF($E192=0,"",IF($E189=H_T,"unterstützt","frei"))</f>
        <v/>
      </c>
      <c r="AY187" s="17"/>
      <c r="AZ187" s="17"/>
      <c r="BA187" s="17" t="str">
        <f>IF($E192=0,"",IF($E189=H_T,"unterstützt","frei"))</f>
        <v/>
      </c>
      <c r="BB187" s="17"/>
      <c r="BC187" s="17"/>
      <c r="BD187" s="17" t="str">
        <f>IF($E192=0,"",IF($E189=H_T,"unterstützt","frei"))</f>
        <v/>
      </c>
      <c r="BE187" s="17"/>
      <c r="BF187" s="17"/>
      <c r="BG187" s="17" t="str">
        <f>IF($E192=0,"",IF($E189=H_T,"unterstützt","frei"))</f>
        <v/>
      </c>
      <c r="BH187" s="17"/>
      <c r="BI187" s="17"/>
      <c r="BJ187" s="17" t="str">
        <f>IF($E192=0,"",IF($E189=H_T,"unterstützt","frei"))</f>
        <v/>
      </c>
      <c r="BK187" s="17"/>
      <c r="BL187" s="17"/>
      <c r="BM187" s="17" t="str">
        <f>IF($E192=0,"",IF($E189=H_T,"unterstützt","frei"))</f>
        <v/>
      </c>
      <c r="BN187" s="17"/>
      <c r="BO187" s="17"/>
      <c r="BP187" s="17" t="str">
        <f>IF($E192=0,"",IF($E189=H_T,"unterstützt","frei"))</f>
        <v/>
      </c>
      <c r="BQ187" s="17"/>
      <c r="BR187" s="17"/>
      <c r="BS187" s="17" t="str">
        <f>IF($E192=0,"",IF($E189=H_T,"unterstützt","frei"))</f>
        <v/>
      </c>
      <c r="BT187" s="17"/>
      <c r="BU187" s="17"/>
      <c r="BV187" s="17" t="str">
        <f>IF($E192=0,"",IF($E189=H_T,"unterstützt","frei"))</f>
        <v/>
      </c>
      <c r="BW187" s="17"/>
      <c r="BX187" s="17"/>
      <c r="BY187" s="17" t="str">
        <f>IF($E192=0,"",IF($E189=H_T,"unterstützt","frei"))</f>
        <v/>
      </c>
      <c r="BZ187" s="17"/>
      <c r="CA187" s="17"/>
      <c r="CB187" s="17" t="str">
        <f>IF($E192=0,"",IF($E189=H_T,"unterstützt","frei"))</f>
        <v/>
      </c>
      <c r="CC187" s="17"/>
    </row>
    <row r="188" spans="1:81">
      <c r="A188" s="89" t="str">
        <f>IF(OR(ABS(H192)=Bemessung!$C$24,ABS(K192)=Bemessung!$C$24,ABS(N192)=Bemessung!$C$24,ABS(Q192)=Bemessung!$C$24,ABS(T192)=Bemessung!$C$24,ABS(W192)=Bemessung!$C$24,ABS(Z192)=Bemessung!$C$24,ABS(AC192)=Bemessung!$C$24,ABS(AF192)=Bemessung!$C$24,ABS(AI192)=Bemessung!$C$24,ABS(AL192)=Bemessung!$C$24,ABS(AO192)=Bemessung!$C$24,ABS(AR192)=Bemessung!$C$24,ABS(AU192)=Bemessung!$C$24,ABS(AX192)=Bemessung!$C$24,ABS(BA192)=Bemessung!$C$24,ABS(BD192)=Bemessung!$C$24,ABS(BG192)=Bemessung!$C$24,ABS(BJ192)=Bemessung!$C$24,ABS(BM192)=Bemessung!$C$24,ABS(BP192)=Bemessung!$C$24,ABS(BS192)=Bemessung!$C$24,ABS(BV192)=Bemessung!$C$24,ABS(BY192)=Bemessung!$C$24,ABS(CB192)=Bemessung!$C$24),D188,"")</f>
        <v/>
      </c>
      <c r="D188" s="17">
        <v>16</v>
      </c>
      <c r="F188" s="17" t="s">
        <v>115</v>
      </c>
      <c r="G188" s="17"/>
      <c r="H188" s="48" t="str">
        <f>IF($E192=0,"",IF($E190=0,"unterstützt","frei"))</f>
        <v/>
      </c>
      <c r="I188" s="17"/>
      <c r="J188" s="17"/>
      <c r="K188" s="48" t="str">
        <f>IF($E192=0,"",IF($E190=0,"unterstützt","frei"))</f>
        <v/>
      </c>
      <c r="L188" s="17"/>
      <c r="M188" s="17"/>
      <c r="N188" s="48" t="str">
        <f>IF($E192=0,"",IF($E190=0,"unterstützt","frei"))</f>
        <v/>
      </c>
      <c r="P188" s="17"/>
      <c r="Q188" s="48" t="str">
        <f>IF($E192=0,"",IF($E190=0,"unterstützt","frei"))</f>
        <v/>
      </c>
      <c r="T188" s="48" t="str">
        <f>IF($E192=0,"",IF($E190=0,"unterstützt","frei"))</f>
        <v/>
      </c>
      <c r="W188" s="48" t="str">
        <f>IF($E192=0,"",IF($E190=0,"unterstützt","frei"))</f>
        <v/>
      </c>
      <c r="Z188" s="48" t="str">
        <f>IF($E192=0,"",IF($E190=0,"unterstützt","frei"))</f>
        <v/>
      </c>
      <c r="AC188" s="48" t="str">
        <f>IF($E192=0,"",IF($E190=0,"unterstützt","frei"))</f>
        <v/>
      </c>
      <c r="AF188" s="48" t="str">
        <f>IF($E192=0,"",IF($E190=0,"unterstützt","frei"))</f>
        <v/>
      </c>
      <c r="AI188" s="48" t="str">
        <f>IF($E192=0,"",IF($E190=0,"unterstützt","frei"))</f>
        <v/>
      </c>
      <c r="AL188" s="48" t="str">
        <f>IF($E192=0,"",IF($E190=0,"unterstützt","frei"))</f>
        <v/>
      </c>
      <c r="AO188" s="48" t="str">
        <f>IF($E192=0,"",IF($E190=0,"unterstützt","frei"))</f>
        <v/>
      </c>
      <c r="AP188" s="17"/>
      <c r="AQ188" s="17"/>
      <c r="AR188" s="48" t="str">
        <f>IF($E192=0,"",IF($E190=0,"unterstützt","frei"))</f>
        <v/>
      </c>
      <c r="AS188" s="17"/>
      <c r="AU188" s="48" t="str">
        <f>IF($E192=0,"",IF($E190=0,"unterstützt","frei"))</f>
        <v/>
      </c>
      <c r="AW188" s="17"/>
      <c r="AX188" s="48" t="str">
        <f>IF($E192=0,"",IF($E190=0,"unterstützt","frei"))</f>
        <v/>
      </c>
      <c r="AY188" s="17"/>
      <c r="AZ188" s="17"/>
      <c r="BA188" s="48" t="str">
        <f>IF($E192=0,"",IF($E190=0,"unterstützt","frei"))</f>
        <v/>
      </c>
      <c r="BB188" s="17"/>
      <c r="BC188" s="17"/>
      <c r="BD188" s="48" t="str">
        <f>IF($E192=0,"",IF($E190=0,"unterstützt","frei"))</f>
        <v/>
      </c>
      <c r="BE188" s="17"/>
      <c r="BF188" s="17"/>
      <c r="BG188" s="48" t="str">
        <f>IF($E192=0,"",IF($E190=0,"unterstützt","frei"))</f>
        <v/>
      </c>
      <c r="BH188" s="17"/>
      <c r="BI188" s="17"/>
      <c r="BJ188" s="48" t="str">
        <f>IF($E192=0,"",IF($E190=0,"unterstützt","frei"))</f>
        <v/>
      </c>
      <c r="BK188" s="17"/>
      <c r="BL188" s="17"/>
      <c r="BM188" s="48" t="str">
        <f>IF($E192=0,"",IF($E190=0,"unterstützt","frei"))</f>
        <v/>
      </c>
      <c r="BN188" s="17"/>
      <c r="BO188" s="17"/>
      <c r="BP188" s="48" t="str">
        <f>IF($E192=0,"",IF($E190=0,"unterstützt","frei"))</f>
        <v/>
      </c>
      <c r="BQ188" s="17"/>
      <c r="BR188" s="17"/>
      <c r="BS188" s="48" t="str">
        <f>IF($E192=0,"",IF($E190=0,"unterstützt","frei"))</f>
        <v/>
      </c>
      <c r="BT188" s="17"/>
      <c r="BU188" s="17"/>
      <c r="BV188" s="48" t="str">
        <f>IF($E192=0,"",IF($E190=0,"unterstützt","frei"))</f>
        <v/>
      </c>
      <c r="BW188" s="17"/>
      <c r="BX188" s="17"/>
      <c r="BY188" s="48" t="str">
        <f>IF($E192=0,"",IF($E190=0,"unterstützt","frei"))</f>
        <v/>
      </c>
      <c r="BZ188" s="17"/>
      <c r="CA188" s="17"/>
      <c r="CB188" s="48" t="str">
        <f>IF($E192=0,"",IF($E190=0,"unterstützt","frei"))</f>
        <v/>
      </c>
      <c r="CC188" s="17"/>
    </row>
    <row r="189" spans="1:81">
      <c r="B189" s="17"/>
      <c r="D189" s="17" t="s">
        <v>109</v>
      </c>
      <c r="E189" s="48">
        <f>E183</f>
        <v>0</v>
      </c>
      <c r="F189" s="53" t="s">
        <v>116</v>
      </c>
      <c r="G189" s="52"/>
      <c r="H189" s="84" t="str">
        <f>IF(OR($E192=0,H$78=0),"",IF(H$78=0,"",H$78/H_T))</f>
        <v/>
      </c>
      <c r="I189" s="14"/>
      <c r="J189" s="52"/>
      <c r="K189" s="84" t="str">
        <f>IF(OR($E192=0,K$78=0),"",IF(K$78=0,"",K$78/H_T))</f>
        <v/>
      </c>
      <c r="L189" s="14"/>
      <c r="M189" s="52"/>
      <c r="N189" s="84" t="str">
        <f>IF(OR($E192=0,N$78=0),"",IF(N$78=0,"",N$78/H_T))</f>
        <v/>
      </c>
      <c r="O189" s="14"/>
      <c r="P189" s="52"/>
      <c r="Q189" s="84" t="str">
        <f>IF(OR($E192=0,Q$78=0),"",IF(Q$78=0,"",Q$78/H_T))</f>
        <v/>
      </c>
      <c r="R189" s="14"/>
      <c r="S189" s="52"/>
      <c r="T189" s="84" t="str">
        <f>IF(OR($E192=0,T$78=0),"",IF(T$78=0,"",T$78/H_T))</f>
        <v/>
      </c>
      <c r="U189" s="14"/>
      <c r="V189" s="52"/>
      <c r="W189" s="84" t="str">
        <f>IF(OR($E192=0,W$78=0),"",IF(W$78=0,"",W$78/H_T))</f>
        <v/>
      </c>
      <c r="X189" s="14"/>
      <c r="Y189" s="52"/>
      <c r="Z189" s="84" t="str">
        <f>IF(OR($E192=0,Z$78=0),"",IF(Z$78=0,"",Z$78/H_T))</f>
        <v/>
      </c>
      <c r="AA189" s="14"/>
      <c r="AB189" s="52"/>
      <c r="AC189" s="84" t="str">
        <f>IF(OR($E192=0,AC$78=0),"",IF(AC$78=0,"",AC$78/H_T))</f>
        <v/>
      </c>
      <c r="AD189" s="14"/>
      <c r="AE189" s="52"/>
      <c r="AF189" s="84" t="str">
        <f>IF(OR($E192=0,AF$78=0),"",IF(AF$78=0,"",AF$78/H_T))</f>
        <v/>
      </c>
      <c r="AG189" s="14"/>
      <c r="AH189" s="52"/>
      <c r="AI189" s="84" t="str">
        <f>IF(OR($E192=0,AI$78=0),"",IF(AI$78=0,"",AI$78/H_T))</f>
        <v/>
      </c>
      <c r="AJ189" s="14"/>
      <c r="AK189" s="52"/>
      <c r="AL189" s="84" t="str">
        <f>IF(OR($E192=0,AL$78=0),"",IF(AL$78=0,"",AL$78/H_T))</f>
        <v/>
      </c>
      <c r="AM189" s="14"/>
      <c r="AN189" s="52"/>
      <c r="AO189" s="84" t="str">
        <f>IF(OR($E192=0,AO$78=0),"",IF(AO$78=0,"",AO$78/H_T))</f>
        <v/>
      </c>
      <c r="AP189" s="14"/>
      <c r="AQ189" s="52"/>
      <c r="AR189" s="84" t="str">
        <f>IF(OR($E192=0,AR$78=0),"",IF(AR$78=0,"",AR$78/H_T))</f>
        <v/>
      </c>
      <c r="AS189" s="14"/>
      <c r="AT189" s="52"/>
      <c r="AU189" s="84" t="str">
        <f>IF(OR($E192=0,AU$78=0),"",IF(AU$78=0,"",AU$78/H_T))</f>
        <v/>
      </c>
      <c r="AV189" s="14"/>
      <c r="AW189" s="52"/>
      <c r="AX189" s="84" t="str">
        <f>IF(OR($E192=0,AX$78=0),"",IF(AX$78=0,"",AX$78/H_T))</f>
        <v/>
      </c>
      <c r="AY189" s="14"/>
      <c r="AZ189" s="52"/>
      <c r="BA189" s="84" t="str">
        <f>IF(OR($E192=0,BA$78=0),"",IF(BA$78=0,"",BA$78/H_T))</f>
        <v/>
      </c>
      <c r="BB189" s="14"/>
      <c r="BC189" s="52"/>
      <c r="BD189" s="84" t="str">
        <f>IF(OR($E192=0,BD$78=0),"",IF(BD$78=0,"",BD$78/H_T))</f>
        <v/>
      </c>
      <c r="BE189" s="14"/>
      <c r="BF189" s="52"/>
      <c r="BG189" s="84" t="str">
        <f>IF(OR($E192=0,BG$78=0),"",IF(BG$78=0,"",BG$78/H_T))</f>
        <v/>
      </c>
      <c r="BH189" s="14"/>
      <c r="BI189" s="52"/>
      <c r="BJ189" s="84" t="str">
        <f>IF(OR($E192=0,BJ$78=0),"",IF(BJ$78=0,"",BJ$78/H_T))</f>
        <v/>
      </c>
      <c r="BK189" s="14"/>
      <c r="BL189" s="52"/>
      <c r="BM189" s="84" t="str">
        <f>IF(OR($E192=0,BM$78=0),"",IF(BM$78=0,"",BM$78/H_T))</f>
        <v/>
      </c>
      <c r="BN189" s="14"/>
      <c r="BO189" s="52"/>
      <c r="BP189" s="84" t="str">
        <f>IF(OR($E192=0,BP$78=0),"",IF(BP$78=0,"",BP$78/H_T))</f>
        <v/>
      </c>
      <c r="BQ189" s="14"/>
      <c r="BR189" s="52"/>
      <c r="BS189" s="84" t="str">
        <f>IF(OR($E192=0,BS$78=0),"",IF(BS$78=0,"",BS$78/H_T))</f>
        <v/>
      </c>
      <c r="BT189" s="14"/>
      <c r="BU189" s="52"/>
      <c r="BV189" s="84" t="str">
        <f>IF(OR($E192=0,BV$78=0),"",IF(BV$78=0,"",BV$78/H_T))</f>
        <v/>
      </c>
      <c r="BW189" s="14"/>
      <c r="BX189" s="52"/>
      <c r="BY189" s="84" t="str">
        <f>IF(OR($E192=0,BY$78=0),"",IF(BY$78=0,"",BY$78/H_T))</f>
        <v/>
      </c>
      <c r="BZ189" s="14"/>
      <c r="CA189" s="52"/>
      <c r="CB189" s="84" t="str">
        <f>IF(OR($E192=0,CB$78=0),"",IF(CB$78=0,"",CB$78/H_T))</f>
        <v/>
      </c>
      <c r="CC189" s="14"/>
    </row>
    <row r="190" spans="1:81">
      <c r="B190" s="17" t="s">
        <v>111</v>
      </c>
      <c r="C190" s="91" t="str">
        <f>IF(A188="","",MAX(MAX(H190,K190,N190,Q190,T190,W190,Z190,AC190,AF190,AI190,AL190,AO190,AR190,AU190,AX190,BA190,BD190,BG190,BJ190,BM190,BP190,BS190,BV190,BY190,CB190),ABS(MIN(H190,K190,N190,Q190,T190,W190,Z190,AC190,AF190,AI190,AL190,AO190,AR190,AU190,AX190,BA190,BD190,BG190,BJ190,BM190,BP190,BS190,BV190,BY190,CB190))))</f>
        <v/>
      </c>
      <c r="D190" s="17" t="s">
        <v>110</v>
      </c>
      <c r="E190" s="48">
        <f>E189-E192</f>
        <v>0</v>
      </c>
      <c r="F190" s="55" t="s">
        <v>111</v>
      </c>
      <c r="G190" s="33"/>
      <c r="H190" s="48" t="str">
        <f>IF(frei="nein",0,IF(OR($E192=0,H$78=0),"",IF(H$78=0,"",IF(AND(H187="frei",H188="frei"),6*H189*H$76/H$80/$E192,4*H189*H$76/H$80/$E192))))</f>
        <v/>
      </c>
      <c r="I190" s="48"/>
      <c r="J190" s="33"/>
      <c r="K190" s="48" t="str">
        <f>IF(frei="nein",0,IF(OR($E192=0,K$78=0),"",IF(K$78=0,"",IF(AND(K187="frei",K188="frei"),6*K189*K$76/K$80/$E192,4*K189*K$76/K$80/$E192))))</f>
        <v/>
      </c>
      <c r="L190" s="48"/>
      <c r="M190" s="33"/>
      <c r="N190" s="48" t="str">
        <f>IF(frei="nein",0,IF(OR($E192=0,N$78=0),"",IF(N$78=0,"",IF(AND(N187="frei",N188="frei"),6*N189*N$76/N$80/$E192,4*N189*N$76/N$80/$E192))))</f>
        <v/>
      </c>
      <c r="O190" s="48"/>
      <c r="P190" s="33"/>
      <c r="Q190" s="48" t="str">
        <f>IF(frei="nein",0,IF(OR($E192=0,Q$78=0),"",IF(Q$78=0,"",IF(AND(Q187="frei",Q188="frei"),6*Q189*Q$76/Q$80/$E192,4*Q189*Q$76/Q$80/$E192))))</f>
        <v/>
      </c>
      <c r="R190" s="48"/>
      <c r="S190" s="33"/>
      <c r="T190" s="48" t="str">
        <f>IF(frei="nein",0,IF(OR($E192=0,T$78=0),"",IF(T$78=0,"",IF(AND(T187="frei",T188="frei"),6*T189*T$76/T$80/$E192,4*T189*T$76/T$80/$E192))))</f>
        <v/>
      </c>
      <c r="U190" s="48"/>
      <c r="V190" s="33"/>
      <c r="W190" s="48" t="str">
        <f>IF(frei="nein",0,IF(OR($E192=0,W$78=0),"",IF(W$78=0,"",IF(AND(W187="frei",W188="frei"),6*W189*W$76/W$80/$E192,4*W189*W$76/W$80/$E192))))</f>
        <v/>
      </c>
      <c r="X190" s="48"/>
      <c r="Y190" s="33"/>
      <c r="Z190" s="48" t="str">
        <f>IF(frei="nein",0,IF(OR($E192=0,Z$78=0),"",IF(Z$78=0,"",IF(AND(Z187="frei",Z188="frei"),6*Z189*Z$76/Z$80/$E192,4*Z189*Z$76/Z$80/$E192))))</f>
        <v/>
      </c>
      <c r="AA190" s="48"/>
      <c r="AB190" s="33"/>
      <c r="AC190" s="48" t="str">
        <f>IF(frei="nein",0,IF(OR($E192=0,AC$78=0),"",IF(AC$78=0,"",IF(AND(AC187="frei",AC188="frei"),6*AC189*AC$76/AC$80/$E192,4*AC189*AC$76/AC$80/$E192))))</f>
        <v/>
      </c>
      <c r="AD190" s="48"/>
      <c r="AE190" s="33"/>
      <c r="AF190" s="48" t="str">
        <f>IF(frei="nein",0,IF(OR($E192=0,AF$78=0),"",IF(AF$78=0,"",IF(AND(AF187="frei",AF188="frei"),6*AF189*AF$76/AF$80/$E192,4*AF189*AF$76/AF$80/$E192))))</f>
        <v/>
      </c>
      <c r="AG190" s="48"/>
      <c r="AH190" s="33"/>
      <c r="AI190" s="48" t="str">
        <f>IF(frei="nein",0,IF(OR($E192=0,AI$78=0),"",IF(AI$78=0,"",IF(AND(AI187="frei",AI188="frei"),6*AI189*AI$76/AI$80/$E192,4*AI189*AI$76/AI$80/$E192))))</f>
        <v/>
      </c>
      <c r="AJ190" s="48"/>
      <c r="AK190" s="33"/>
      <c r="AL190" s="48" t="str">
        <f>IF(frei="nein",0,IF(OR($E192=0,AL$78=0),"",IF(AL$78=0,"",IF(AND(AL187="frei",AL188="frei"),6*AL189*AL$76/AL$80/$E192,4*AL189*AL$76/AL$80/$E192))))</f>
        <v/>
      </c>
      <c r="AM190" s="48"/>
      <c r="AN190" s="33"/>
      <c r="AO190" s="48" t="str">
        <f>IF(frei="nein",0,IF(OR($E192=0,AO$78=0),"",IF(AO$78=0,"",IF(AND(AO187="frei",AO188="frei"),6*AO189*AO$76/AO$80/$E192,4*AO189*AO$76/AO$80/$E192))))</f>
        <v/>
      </c>
      <c r="AP190" s="48"/>
      <c r="AQ190" s="33"/>
      <c r="AR190" s="48" t="str">
        <f>IF(frei="nein",0,IF(OR($E192=0,AR$78=0),"",IF(AR$78=0,"",IF(AND(AR187="frei",AR188="frei"),6*AR189*AR$76/AR$80/$E192,4*AR189*AR$76/AR$80/$E192))))</f>
        <v/>
      </c>
      <c r="AS190" s="48"/>
      <c r="AT190" s="33"/>
      <c r="AU190" s="48" t="str">
        <f>IF(frei="nein",0,IF(OR($E192=0,AU$78=0),"",IF(AU$78=0,"",IF(AND(AU187="frei",AU188="frei"),6*AU189*AU$76/AU$80/$E192,4*AU189*AU$76/AU$80/$E192))))</f>
        <v/>
      </c>
      <c r="AV190" s="48"/>
      <c r="AW190" s="33"/>
      <c r="AX190" s="48" t="str">
        <f>IF(frei="nein",0,IF(OR($E192=0,AX$78=0),"",IF(AX$78=0,"",IF(AND(AX187="frei",AX188="frei"),6*AX189*AX$76/AX$80/$E192,4*AX189*AX$76/AX$80/$E192))))</f>
        <v/>
      </c>
      <c r="AY190" s="48"/>
      <c r="AZ190" s="33"/>
      <c r="BA190" s="48" t="str">
        <f>IF(frei="nein",0,IF(OR($E192=0,BA$78=0),"",IF(BA$78=0,"",IF(AND(BA187="frei",BA188="frei"),6*BA189*BA$76/BA$80/$E192,4*BA189*BA$76/BA$80/$E192))))</f>
        <v/>
      </c>
      <c r="BB190" s="48"/>
      <c r="BC190" s="33"/>
      <c r="BD190" s="48" t="str">
        <f>IF(frei="nein",0,IF(OR($E192=0,BD$78=0),"",IF(BD$78=0,"",IF(AND(BD187="frei",BD188="frei"),6*BD189*BD$76/BD$80/$E192,4*BD189*BD$76/BD$80/$E192))))</f>
        <v/>
      </c>
      <c r="BE190" s="48"/>
      <c r="BF190" s="33"/>
      <c r="BG190" s="48" t="str">
        <f>IF(frei="nein",0,IF(OR($E192=0,BG$78=0),"",IF(BG$78=0,"",IF(AND(BG187="frei",BG188="frei"),6*BG189*BG$76/BG$80/$E192,4*BG189*BG$76/BG$80/$E192))))</f>
        <v/>
      </c>
      <c r="BH190" s="48"/>
      <c r="BI190" s="33"/>
      <c r="BJ190" s="48" t="str">
        <f>IF(frei="nein",0,IF(OR($E192=0,BJ$78=0),"",IF(BJ$78=0,"",IF(AND(BJ187="frei",BJ188="frei"),6*BJ189*BJ$76/BJ$80/$E192,4*BJ189*BJ$76/BJ$80/$E192))))</f>
        <v/>
      </c>
      <c r="BK190" s="48"/>
      <c r="BL190" s="33"/>
      <c r="BM190" s="48" t="str">
        <f>IF(frei="nein",0,IF(OR($E192=0,BM$78=0),"",IF(BM$78=0,"",IF(AND(BM187="frei",BM188="frei"),6*BM189*BM$76/BM$80/$E192,4*BM189*BM$76/BM$80/$E192))))</f>
        <v/>
      </c>
      <c r="BN190" s="48"/>
      <c r="BO190" s="33"/>
      <c r="BP190" s="48" t="str">
        <f>IF(frei="nein",0,IF(OR($E192=0,BP$78=0),"",IF(BP$78=0,"",IF(AND(BP187="frei",BP188="frei"),6*BP189*BP$76/BP$80/$E192,4*BP189*BP$76/BP$80/$E192))))</f>
        <v/>
      </c>
      <c r="BQ190" s="48"/>
      <c r="BR190" s="33"/>
      <c r="BS190" s="48" t="str">
        <f>IF(frei="nein",0,IF(OR($E192=0,BS$78=0),"",IF(BS$78=0,"",IF(AND(BS187="frei",BS188="frei"),6*BS189*BS$76/BS$80/$E192,4*BS189*BS$76/BS$80/$E192))))</f>
        <v/>
      </c>
      <c r="BT190" s="48"/>
      <c r="BU190" s="33"/>
      <c r="BV190" s="48" t="str">
        <f>IF(frei="nein",0,IF(OR($E192=0,BV$78=0),"",IF(BV$78=0,"",IF(AND(BV187="frei",BV188="frei"),6*BV189*BV$76/BV$80/$E192,4*BV189*BV$76/BV$80/$E192))))</f>
        <v/>
      </c>
      <c r="BW190" s="48"/>
      <c r="BX190" s="33"/>
      <c r="BY190" s="48" t="str">
        <f>IF(frei="nein",0,IF(OR($E192=0,BY$78=0),"",IF(BY$78=0,"",IF(AND(BY187="frei",BY188="frei"),6*BY189*BY$76/BY$80/$E192,4*BY189*BY$76/BY$80/$E192))))</f>
        <v/>
      </c>
      <c r="BZ190" s="48"/>
      <c r="CA190" s="33"/>
      <c r="CB190" s="48" t="str">
        <f>IF(frei="nein",0,IF(OR($E192=0,CB$78=0),"",IF(CB$78=0,"",IF(AND(CB187="frei",CB188="frei"),6*CB189*CB$76/CB$80/$E192,4*CB189*CB$76/CB$80/$E192))))</f>
        <v/>
      </c>
      <c r="CC190" s="48"/>
    </row>
    <row r="191" spans="1:81">
      <c r="B191" s="17"/>
      <c r="C191" s="90"/>
      <c r="F191" s="56" t="s">
        <v>149</v>
      </c>
      <c r="G191" s="109">
        <f>IF(OR($E192=0,G$78=0),0,G$79/H_T)</f>
        <v>0</v>
      </c>
      <c r="H191" s="49" t="str">
        <f>IF(OR($E192=0,H$78=0),"",MAX(ABS(G191),ABS(I191)))</f>
        <v/>
      </c>
      <c r="I191" s="57">
        <f>IF(OR($E192=0,I$78=0),0,I$79/H_T)</f>
        <v>0</v>
      </c>
      <c r="J191" s="109">
        <f>IF(OR($E192=0,J$78=0),0,J$79/H_T)</f>
        <v>0</v>
      </c>
      <c r="K191" s="49" t="str">
        <f>IF(OR($E192=0,K$78=0),"",MAX(ABS(J191),ABS(L191)))</f>
        <v/>
      </c>
      <c r="L191" s="57">
        <f>IF(OR($E192=0,L$78=0),0,L$79/H_T)</f>
        <v>0</v>
      </c>
      <c r="M191" s="109">
        <f>IF(OR($E192=0,M$78=0),0,M$79/H_T)</f>
        <v>0</v>
      </c>
      <c r="N191" s="49" t="str">
        <f>IF(OR($E192=0,N$78=0),"",MAX(ABS(M191),ABS(O191)))</f>
        <v/>
      </c>
      <c r="O191" s="57">
        <f>IF(OR($E192=0,O$78=0),0,O$79/H_T)</f>
        <v>0</v>
      </c>
      <c r="P191" s="109">
        <f>IF(OR($E192=0,P$78=0),0,P$79/H_T)</f>
        <v>0</v>
      </c>
      <c r="Q191" s="49" t="str">
        <f>IF(OR($E192=0,Q$78=0),"",MAX(ABS(P191),ABS(R191)))</f>
        <v/>
      </c>
      <c r="R191" s="57">
        <f>IF(OR($E192=0,R$78=0),0,R$79/H_T)</f>
        <v>0</v>
      </c>
      <c r="S191" s="109">
        <f>IF(OR($E192=0,S$78=0),0,S$79/H_T)</f>
        <v>0</v>
      </c>
      <c r="T191" s="49" t="str">
        <f>IF(OR($E192=0,T$78=0),"",MAX(ABS(S191),ABS(U191)))</f>
        <v/>
      </c>
      <c r="U191" s="57">
        <f>IF(OR($E192=0,U$78=0),0,U$79/H_T)</f>
        <v>0</v>
      </c>
      <c r="V191" s="109">
        <f>IF(OR($E192=0,V$78=0),0,V$79/H_T)</f>
        <v>0</v>
      </c>
      <c r="W191" s="49" t="str">
        <f>IF(OR($E192=0,W$78=0),"",MAX(ABS(V191),ABS(X191)))</f>
        <v/>
      </c>
      <c r="X191" s="57">
        <f>IF(OR($E192=0,X$78=0),0,X$79/H_T)</f>
        <v>0</v>
      </c>
      <c r="Y191" s="109">
        <f>IF(OR($E192=0,Y$78=0),0,Y$79/H_T)</f>
        <v>0</v>
      </c>
      <c r="Z191" s="49" t="str">
        <f>IF(OR($E192=0,Z$78=0),"",MAX(ABS(Y191),ABS(AA191)))</f>
        <v/>
      </c>
      <c r="AA191" s="57">
        <f>IF(OR($E192=0,AA$78=0),0,AA$79/H_T)</f>
        <v>0</v>
      </c>
      <c r="AB191" s="109">
        <f>IF(OR($E192=0,AB$78=0),0,AB$79/H_T)</f>
        <v>0</v>
      </c>
      <c r="AC191" s="49" t="str">
        <f>IF(OR($E192=0,AC$78=0),"",MAX(ABS(AB191),ABS(AD191)))</f>
        <v/>
      </c>
      <c r="AD191" s="57">
        <f>IF(OR($E192=0,AD$78=0),0,AD$79/H_T)</f>
        <v>0</v>
      </c>
      <c r="AE191" s="109">
        <f>IF(OR($E192=0,AE$78=0),0,AE$79/H_T)</f>
        <v>0</v>
      </c>
      <c r="AF191" s="49" t="str">
        <f>IF(OR($E192=0,AF$78=0),"",MAX(ABS(AE191),ABS(AG191)))</f>
        <v/>
      </c>
      <c r="AG191" s="57">
        <f>IF(OR($E192=0,AG$78=0),0,AG$79/H_T)</f>
        <v>0</v>
      </c>
      <c r="AH191" s="109">
        <f>IF(OR($E192=0,AH$78=0),0,AH$79/H_T)</f>
        <v>0</v>
      </c>
      <c r="AI191" s="49" t="str">
        <f>IF(OR($E192=0,AI$78=0),"",MAX(ABS(AH191),ABS(AJ191)))</f>
        <v/>
      </c>
      <c r="AJ191" s="57">
        <f>IF(OR($E192=0,AJ$78=0),0,AJ$79/H_T)</f>
        <v>0</v>
      </c>
      <c r="AK191" s="109">
        <f>IF(OR($E192=0,AK$78=0),0,AK$79/H_T)</f>
        <v>0</v>
      </c>
      <c r="AL191" s="49" t="str">
        <f>IF(OR($E192=0,AL$78=0),"",MAX(ABS(AK191),ABS(AM191)))</f>
        <v/>
      </c>
      <c r="AM191" s="57">
        <f>IF(OR($E192=0,AM$78=0),0,AM$79/H_T)</f>
        <v>0</v>
      </c>
      <c r="AN191" s="109">
        <f>IF(OR($E192=0,AN$78=0),0,AN$79/H_T)</f>
        <v>0</v>
      </c>
      <c r="AO191" s="49" t="str">
        <f>IF(OR($E192=0,AO$78=0),"",MAX(ABS(AN191),ABS(AP191)))</f>
        <v/>
      </c>
      <c r="AP191" s="57">
        <f>IF(OR($E192=0,AP$78=0),0,AP$79/H_T)</f>
        <v>0</v>
      </c>
      <c r="AQ191" s="109">
        <f>IF(OR($E192=0,AQ$78=0),0,AQ$79/H_T)</f>
        <v>0</v>
      </c>
      <c r="AR191" s="49" t="str">
        <f>IF(OR($E192=0,AR$78=0),"",MAX(ABS(AQ191),ABS(AS191)))</f>
        <v/>
      </c>
      <c r="AS191" s="57">
        <f>IF(OR($E192=0,AS$78=0),0,AS$79/H_T)</f>
        <v>0</v>
      </c>
      <c r="AT191" s="109">
        <f>IF(OR($E192=0,AT$78=0),0,AT$79/H_T)</f>
        <v>0</v>
      </c>
      <c r="AU191" s="49" t="str">
        <f>IF(OR($E192=0,AU$78=0),"",MAX(ABS(AT191),ABS(AV191)))</f>
        <v/>
      </c>
      <c r="AV191" s="57">
        <f>IF(OR($E192=0,AV$78=0),0,AV$79/H_T)</f>
        <v>0</v>
      </c>
      <c r="AW191" s="109">
        <f>IF(OR($E192=0,AW$78=0),0,AW$79/H_T)</f>
        <v>0</v>
      </c>
      <c r="AX191" s="49" t="str">
        <f>IF(OR($E192=0,AX$78=0),"",MAX(ABS(AW191),ABS(AY191)))</f>
        <v/>
      </c>
      <c r="AY191" s="57">
        <f>IF(OR($E192=0,AY$78=0),0,AY$79/H_T)</f>
        <v>0</v>
      </c>
      <c r="AZ191" s="109">
        <f>IF(OR($E192=0,AZ$78=0),0,AZ$79/H_T)</f>
        <v>0</v>
      </c>
      <c r="BA191" s="49" t="str">
        <f>IF(OR($E192=0,BA$78=0),"",MAX(ABS(AZ191),ABS(BB191)))</f>
        <v/>
      </c>
      <c r="BB191" s="57">
        <f>IF(OR($E192=0,BB$78=0),0,BB$79/H_T)</f>
        <v>0</v>
      </c>
      <c r="BC191" s="109">
        <f>IF(OR($E192=0,BC$78=0),0,BC$79/H_T)</f>
        <v>0</v>
      </c>
      <c r="BD191" s="49" t="str">
        <f>IF(OR($E192=0,BD$78=0),"",MAX(ABS(BC191),ABS(BE191)))</f>
        <v/>
      </c>
      <c r="BE191" s="57">
        <f>IF(OR($E192=0,BE$78=0),0,BE$79/H_T)</f>
        <v>0</v>
      </c>
      <c r="BF191" s="109">
        <f>IF(OR($E192=0,BF$78=0),0,BF$79/H_T)</f>
        <v>0</v>
      </c>
      <c r="BG191" s="49" t="str">
        <f>IF(OR($E192=0,BG$78=0),"",MAX(ABS(BF191),ABS(BH191)))</f>
        <v/>
      </c>
      <c r="BH191" s="57">
        <f>IF(OR($E192=0,BH$78=0),0,BH$79/H_T)</f>
        <v>0</v>
      </c>
      <c r="BI191" s="109">
        <f>IF(OR($E192=0,BI$78=0),0,BI$79/H_T)</f>
        <v>0</v>
      </c>
      <c r="BJ191" s="49" t="str">
        <f>IF(OR($E192=0,BJ$78=0),"",MAX(ABS(BI191),ABS(BK191)))</f>
        <v/>
      </c>
      <c r="BK191" s="57">
        <f>IF(OR($E192=0,BK$78=0),0,BK$79/H_T)</f>
        <v>0</v>
      </c>
      <c r="BL191" s="109">
        <f>IF(OR($E192=0,BL$78=0),0,BL$79/H_T)</f>
        <v>0</v>
      </c>
      <c r="BM191" s="49" t="str">
        <f>IF(OR($E192=0,BM$78=0),"",MAX(ABS(BL191),ABS(BN191)))</f>
        <v/>
      </c>
      <c r="BN191" s="57">
        <f>IF(OR($E192=0,BN$78=0),0,BN$79/H_T)</f>
        <v>0</v>
      </c>
      <c r="BO191" s="109">
        <f>IF(OR($E192=0,BO$78=0),0,BO$79/H_T)</f>
        <v>0</v>
      </c>
      <c r="BP191" s="49" t="str">
        <f>IF(OR($E192=0,BP$78=0),"",MAX(ABS(BO191),ABS(BQ191)))</f>
        <v/>
      </c>
      <c r="BQ191" s="57">
        <f>IF(OR($E192=0,BQ$78=0),0,BQ$79/H_T)</f>
        <v>0</v>
      </c>
      <c r="BR191" s="109">
        <f>IF(OR($E192=0,BR$78=0),0,BR$79/H_T)</f>
        <v>0</v>
      </c>
      <c r="BS191" s="49" t="str">
        <f>IF(OR($E192=0,BS$78=0),"",MAX(ABS(BR191),ABS(BT191)))</f>
        <v/>
      </c>
      <c r="BT191" s="57">
        <f>IF(OR($E192=0,BT$78=0),0,BT$79/H_T)</f>
        <v>0</v>
      </c>
      <c r="BU191" s="109">
        <f>IF(OR($E192=0,BU$78=0),0,BU$79/H_T)</f>
        <v>0</v>
      </c>
      <c r="BV191" s="49" t="str">
        <f>IF(OR($E192=0,BV$78=0),"",MAX(ABS(BU191),ABS(BW191)))</f>
        <v/>
      </c>
      <c r="BW191" s="57">
        <f>IF(OR($E192=0,BW$78=0),0,BW$79/H_T)</f>
        <v>0</v>
      </c>
      <c r="BX191" s="109">
        <f>IF(OR($E192=0,BX$78=0),0,BX$79/H_T)</f>
        <v>0</v>
      </c>
      <c r="BY191" s="49" t="str">
        <f>IF(OR($E192=0,BY$78=0),"",MAX(ABS(BX191),ABS(BZ191)))</f>
        <v/>
      </c>
      <c r="BZ191" s="57">
        <f>IF(OR($E192=0,BZ$78=0),0,BZ$79/H_T)</f>
        <v>0</v>
      </c>
      <c r="CA191" s="109">
        <f>IF(OR($E192=0,CA$78=0),0,CA$79/H_T)</f>
        <v>0</v>
      </c>
      <c r="CB191" s="49" t="str">
        <f>IF(OR($E192=0,CB$78=0),"",MAX(ABS(CA191),ABS(CC191)))</f>
        <v/>
      </c>
      <c r="CC191" s="57">
        <f>IF(OR($E192=0,CC$78=0),0,CC$79/H_T)</f>
        <v>0</v>
      </c>
    </row>
    <row r="192" spans="1:81">
      <c r="B192" s="17" t="s">
        <v>112</v>
      </c>
      <c r="C192" s="91" t="str">
        <f>IF(A188="","",MAX(ABS(H192),ABS(K192),ABS(N192),ABS(Q192),ABS(T192),ABS(W192),ABS(Z192),ABS(AC192),ABS(AF192),ABS(AI192),ABS(AL192),ABS(AO192),ABS(AR192),ABS(AU192),ABS(AX192),ABS(BA192),ABS(BD192),ABS(BG192),ABS(BJ192),ABS(BM192),ABS(BP192),ABS(BS192),ABS(BV192),ABS(BY192),ABS(CB192)))</f>
        <v/>
      </c>
      <c r="D192" s="17" t="s">
        <v>106</v>
      </c>
      <c r="E192" s="48">
        <f>R16</f>
        <v>0</v>
      </c>
      <c r="F192" s="85" t="s">
        <v>112</v>
      </c>
      <c r="G192" s="29"/>
      <c r="H192" s="86">
        <f>IF(OR($E192=0,H$78=0),0,IF(H$78&gt;0,SQRT(H190^2+H191^2),-SQRT(H190^2+H191^2)))</f>
        <v>0</v>
      </c>
      <c r="I192" s="30"/>
      <c r="J192" s="29"/>
      <c r="K192" s="86">
        <f>IF(OR($E192=0,K$78=0),0,IF(K$78&gt;0,SQRT(K190^2+K191^2),-SQRT(K190^2+K191^2)))</f>
        <v>0</v>
      </c>
      <c r="L192" s="30"/>
      <c r="M192" s="29"/>
      <c r="N192" s="86">
        <f>IF(OR($E192=0,N$78=0),0,IF(N$78&gt;0,SQRT(N190^2+N191^2),-SQRT(N190^2+N191^2)))</f>
        <v>0</v>
      </c>
      <c r="O192" s="30"/>
      <c r="P192" s="29"/>
      <c r="Q192" s="86">
        <f>IF(OR($E192=0,Q$78=0),0,IF(Q$78&gt;0,SQRT(Q190^2+Q191^2),-SQRT(Q190^2+Q191^2)))</f>
        <v>0</v>
      </c>
      <c r="R192" s="30"/>
      <c r="S192" s="29"/>
      <c r="T192" s="86">
        <f>IF(OR($E192=0,T$78=0),0,IF(T$78&gt;0,SQRT(T190^2+T191^2),-SQRT(T190^2+T191^2)))</f>
        <v>0</v>
      </c>
      <c r="U192" s="30"/>
      <c r="V192" s="29"/>
      <c r="W192" s="86">
        <f>IF(OR($E192=0,W$78=0),0,IF(W$78&gt;0,SQRT(W190^2+W191^2),-SQRT(W190^2+W191^2)))</f>
        <v>0</v>
      </c>
      <c r="X192" s="30"/>
      <c r="Y192" s="29"/>
      <c r="Z192" s="86">
        <f>IF(OR($E192=0,Z$78=0),0,IF(Z$78&gt;0,SQRT(Z190^2+Z191^2),-SQRT(Z190^2+Z191^2)))</f>
        <v>0</v>
      </c>
      <c r="AA192" s="30"/>
      <c r="AB192" s="29"/>
      <c r="AC192" s="86">
        <f>IF(OR($E192=0,AC$78=0),0,IF(AC$78&gt;0,SQRT(AC190^2+AC191^2),-SQRT(AC190^2+AC191^2)))</f>
        <v>0</v>
      </c>
      <c r="AD192" s="30"/>
      <c r="AE192" s="29"/>
      <c r="AF192" s="86">
        <f>IF(OR($E192=0,AF$78=0),0,IF(AF$78&gt;0,SQRT(AF190^2+AF191^2),-SQRT(AF190^2+AF191^2)))</f>
        <v>0</v>
      </c>
      <c r="AG192" s="30"/>
      <c r="AH192" s="29"/>
      <c r="AI192" s="86">
        <f>IF(OR($E192=0,AI$78=0),0,IF(AI$78&gt;0,SQRT(AI190^2+AI191^2),-SQRT(AI190^2+AI191^2)))</f>
        <v>0</v>
      </c>
      <c r="AJ192" s="30"/>
      <c r="AK192" s="29"/>
      <c r="AL192" s="86">
        <f>IF(OR($E192=0,AL$78=0),0,IF(AL$78&gt;0,SQRT(AL190^2+AL191^2),-SQRT(AL190^2+AL191^2)))</f>
        <v>0</v>
      </c>
      <c r="AM192" s="30"/>
      <c r="AN192" s="29"/>
      <c r="AO192" s="86">
        <f>IF(OR($E192=0,AO$78=0),0,IF(AO$78&gt;0,SQRT(AO190^2+AO191^2),-SQRT(AO190^2+AO191^2)))</f>
        <v>0</v>
      </c>
      <c r="AP192" s="30"/>
      <c r="AQ192" s="29"/>
      <c r="AR192" s="86">
        <f>IF(OR($E192=0,AR$78=0),0,IF(AR$78&gt;0,SQRT(AR190^2+AR191^2),-SQRT(AR190^2+AR191^2)))</f>
        <v>0</v>
      </c>
      <c r="AS192" s="30"/>
      <c r="AT192" s="29"/>
      <c r="AU192" s="86">
        <f>IF(OR($E192=0,AU$78=0),0,IF(AU$78&gt;0,SQRT(AU190^2+AU191^2),-SQRT(AU190^2+AU191^2)))</f>
        <v>0</v>
      </c>
      <c r="AV192" s="30"/>
      <c r="AW192" s="29"/>
      <c r="AX192" s="86">
        <f>IF(OR($E192=0,AX$78=0),0,IF(AX$78&gt;0,SQRT(AX190^2+AX191^2),-SQRT(AX190^2+AX191^2)))</f>
        <v>0</v>
      </c>
      <c r="AY192" s="30"/>
      <c r="AZ192" s="29"/>
      <c r="BA192" s="86">
        <f>IF(OR($E192=0,BA$78=0),0,IF(BA$78&gt;0,SQRT(BA190^2+BA191^2),-SQRT(BA190^2+BA191^2)))</f>
        <v>0</v>
      </c>
      <c r="BB192" s="30"/>
      <c r="BC192" s="29"/>
      <c r="BD192" s="86">
        <f>IF(OR($E192=0,BD$78=0),0,IF(BD$78&gt;0,SQRT(BD190^2+BD191^2),-SQRT(BD190^2+BD191^2)))</f>
        <v>0</v>
      </c>
      <c r="BE192" s="30"/>
      <c r="BF192" s="29"/>
      <c r="BG192" s="86">
        <f>IF(OR($E192=0,BG$78=0),0,IF(BG$78&gt;0,SQRT(BG190^2+BG191^2),-SQRT(BG190^2+BG191^2)))</f>
        <v>0</v>
      </c>
      <c r="BH192" s="30"/>
      <c r="BI192" s="29"/>
      <c r="BJ192" s="86">
        <f>IF(OR($E192=0,BJ$78=0),0,IF(BJ$78&gt;0,SQRT(BJ190^2+BJ191^2),-SQRT(BJ190^2+BJ191^2)))</f>
        <v>0</v>
      </c>
      <c r="BK192" s="30"/>
      <c r="BL192" s="29"/>
      <c r="BM192" s="86">
        <f>IF(OR($E192=0,BM$78=0),0,IF(BM$78&gt;0,SQRT(BM190^2+BM191^2),-SQRT(BM190^2+BM191^2)))</f>
        <v>0</v>
      </c>
      <c r="BN192" s="30"/>
      <c r="BO192" s="29"/>
      <c r="BP192" s="86">
        <f>IF(OR($E192=0,BP$78=0),0,IF(BP$78&gt;0,SQRT(BP190^2+BP191^2),-SQRT(BP190^2+BP191^2)))</f>
        <v>0</v>
      </c>
      <c r="BQ192" s="30"/>
      <c r="BR192" s="29"/>
      <c r="BS192" s="86">
        <f>IF(OR($E192=0,BS$78=0),0,IF(BS$78&gt;0,SQRT(BS190^2+BS191^2),-SQRT(BS190^2+BS191^2)))</f>
        <v>0</v>
      </c>
      <c r="BT192" s="30"/>
      <c r="BU192" s="29"/>
      <c r="BV192" s="86">
        <f>IF(OR($E192=0,BV$78=0),0,IF(BV$78&gt;0,SQRT(BV190^2+BV191^2),-SQRT(BV190^2+BV191^2)))</f>
        <v>0</v>
      </c>
      <c r="BW192" s="30"/>
      <c r="BX192" s="29"/>
      <c r="BY192" s="86">
        <f>IF(OR($E192=0,BY$78=0),0,IF(BY$78&gt;0,SQRT(BY190^2+BY191^2),-SQRT(BY190^2+BY191^2)))</f>
        <v>0</v>
      </c>
      <c r="BZ192" s="30"/>
      <c r="CA192" s="29"/>
      <c r="CB192" s="86">
        <f>IF(OR($E192=0,CB$78=0),0,IF(CB$78&gt;0,SQRT(CB190^2+CB191^2),-SQRT(CB190^2+CB191^2)))</f>
        <v>0</v>
      </c>
      <c r="CC192" s="30"/>
    </row>
    <row r="193" spans="1:81">
      <c r="B193" s="17" t="s">
        <v>106</v>
      </c>
      <c r="C193" s="17" t="str">
        <f>IF(A188="","",E192)</f>
        <v/>
      </c>
      <c r="E193" s="17"/>
      <c r="F193" s="17"/>
      <c r="G193" s="17"/>
      <c r="H193" s="17"/>
      <c r="I193" s="17"/>
      <c r="J193" s="17"/>
      <c r="K193" s="17"/>
      <c r="L193" s="17"/>
      <c r="M193" s="17"/>
      <c r="P193" s="17"/>
      <c r="AP193" s="17"/>
      <c r="AQ193" s="17"/>
      <c r="AR193" s="17"/>
      <c r="AS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</row>
    <row r="194" spans="1:81">
      <c r="E194" s="17"/>
      <c r="F194" s="17" t="s">
        <v>114</v>
      </c>
      <c r="G194" s="17"/>
      <c r="H194" s="17" t="str">
        <f>IF($E199=0,"",IF($E196=H_T,"unterstützt","frei"))</f>
        <v/>
      </c>
      <c r="I194" s="17"/>
      <c r="J194" s="17"/>
      <c r="K194" s="17" t="str">
        <f>IF($E199=0,"",IF($E196=H_T,"unterstützt","frei"))</f>
        <v/>
      </c>
      <c r="L194" s="17"/>
      <c r="M194" s="17"/>
      <c r="N194" s="17" t="str">
        <f>IF($E199=0,"",IF($E196=H_T,"unterstützt","frei"))</f>
        <v/>
      </c>
      <c r="P194" s="17"/>
      <c r="Q194" s="17" t="str">
        <f>IF($E199=0,"",IF($E196=H_T,"unterstützt","frei"))</f>
        <v/>
      </c>
      <c r="T194" s="17" t="str">
        <f>IF($E199=0,"",IF($E196=H_T,"unterstützt","frei"))</f>
        <v/>
      </c>
      <c r="W194" s="17" t="str">
        <f>IF($E199=0,"",IF($E196=H_T,"unterstützt","frei"))</f>
        <v/>
      </c>
      <c r="Z194" s="17" t="str">
        <f>IF($E199=0,"",IF($E196=H_T,"unterstützt","frei"))</f>
        <v/>
      </c>
      <c r="AC194" s="17" t="str">
        <f>IF($E199=0,"",IF($E196=H_T,"unterstützt","frei"))</f>
        <v/>
      </c>
      <c r="AF194" s="17" t="str">
        <f>IF($E199=0,"",IF($E196=H_T,"unterstützt","frei"))</f>
        <v/>
      </c>
      <c r="AI194" s="17" t="str">
        <f>IF($E199=0,"",IF($E196=H_T,"unterstützt","frei"))</f>
        <v/>
      </c>
      <c r="AL194" s="17" t="str">
        <f>IF($E199=0,"",IF($E196=H_T,"unterstützt","frei"))</f>
        <v/>
      </c>
      <c r="AO194" s="17" t="str">
        <f>IF($E199=0,"",IF($E196=H_T,"unterstützt","frei"))</f>
        <v/>
      </c>
      <c r="AP194" s="17"/>
      <c r="AQ194" s="17"/>
      <c r="AR194" s="17" t="str">
        <f>IF($E199=0,"",IF($E196=H_T,"unterstützt","frei"))</f>
        <v/>
      </c>
      <c r="AS194" s="17"/>
      <c r="AU194" s="17" t="str">
        <f>IF($E199=0,"",IF($E196=H_T,"unterstützt","frei"))</f>
        <v/>
      </c>
      <c r="AW194" s="17"/>
      <c r="AX194" s="17" t="str">
        <f>IF($E199=0,"",IF($E196=H_T,"unterstützt","frei"))</f>
        <v/>
      </c>
      <c r="AY194" s="17"/>
      <c r="AZ194" s="17"/>
      <c r="BA194" s="17" t="str">
        <f>IF($E199=0,"",IF($E196=H_T,"unterstützt","frei"))</f>
        <v/>
      </c>
      <c r="BB194" s="17"/>
      <c r="BC194" s="17"/>
      <c r="BD194" s="17" t="str">
        <f>IF($E199=0,"",IF($E196=H_T,"unterstützt","frei"))</f>
        <v/>
      </c>
      <c r="BE194" s="17"/>
      <c r="BF194" s="17"/>
      <c r="BG194" s="17" t="str">
        <f>IF($E199=0,"",IF($E196=H_T,"unterstützt","frei"))</f>
        <v/>
      </c>
      <c r="BH194" s="17"/>
      <c r="BI194" s="17"/>
      <c r="BJ194" s="17" t="str">
        <f>IF($E199=0,"",IF($E196=H_T,"unterstützt","frei"))</f>
        <v/>
      </c>
      <c r="BK194" s="17"/>
      <c r="BL194" s="17"/>
      <c r="BM194" s="17" t="str">
        <f>IF($E199=0,"",IF($E196=H_T,"unterstützt","frei"))</f>
        <v/>
      </c>
      <c r="BN194" s="17"/>
      <c r="BO194" s="17"/>
      <c r="BP194" s="17" t="str">
        <f>IF($E199=0,"",IF($E196=H_T,"unterstützt","frei"))</f>
        <v/>
      </c>
      <c r="BQ194" s="17"/>
      <c r="BR194" s="17"/>
      <c r="BS194" s="17" t="str">
        <f>IF($E199=0,"",IF($E196=H_T,"unterstützt","frei"))</f>
        <v/>
      </c>
      <c r="BT194" s="17"/>
      <c r="BU194" s="17"/>
      <c r="BV194" s="17" t="str">
        <f>IF($E199=0,"",IF($E196=H_T,"unterstützt","frei"))</f>
        <v/>
      </c>
      <c r="BW194" s="17"/>
      <c r="BX194" s="17"/>
      <c r="BY194" s="17" t="str">
        <f>IF($E199=0,"",IF($E196=H_T,"unterstützt","frei"))</f>
        <v/>
      </c>
      <c r="BZ194" s="17"/>
      <c r="CA194" s="17"/>
      <c r="CB194" s="17" t="str">
        <f>IF($E199=0,"",IF($E196=H_T,"unterstützt","frei"))</f>
        <v/>
      </c>
      <c r="CC194" s="17"/>
    </row>
    <row r="195" spans="1:81">
      <c r="A195" s="89" t="str">
        <f>IF(OR(ABS(H199)=Bemessung!$C$24,ABS(K199)=Bemessung!$C$24,ABS(N199)=Bemessung!$C$24,ABS(Q199)=Bemessung!$C$24,ABS(T199)=Bemessung!$C$24,ABS(W199)=Bemessung!$C$24,ABS(Z199)=Bemessung!$C$24,ABS(AC199)=Bemessung!$C$24,ABS(AF199)=Bemessung!$C$24,ABS(AI199)=Bemessung!$C$24,ABS(AL199)=Bemessung!$C$24,ABS(AO199)=Bemessung!$C$24,ABS(AR199)=Bemessung!$C$24,ABS(AU199)=Bemessung!$C$24,ABS(AX199)=Bemessung!$C$24,ABS(BA199)=Bemessung!$C$24,ABS(BD199)=Bemessung!$C$24,ABS(BG199)=Bemessung!$C$24,ABS(BJ199)=Bemessung!$C$24,ABS(BM199)=Bemessung!$C$24,ABS(BP199)=Bemessung!$C$24,ABS(BS199)=Bemessung!$C$24,ABS(BV199)=Bemessung!$C$24,ABS(BY199)=Bemessung!$C$24,ABS(CB199)=Bemessung!$C$24),D195,"")</f>
        <v/>
      </c>
      <c r="D195" s="17">
        <v>17</v>
      </c>
      <c r="F195" s="17" t="s">
        <v>115</v>
      </c>
      <c r="G195" s="17"/>
      <c r="H195" s="48" t="str">
        <f>IF($E199=0,"",IF($E197=0,"unterstützt","frei"))</f>
        <v/>
      </c>
      <c r="I195" s="17"/>
      <c r="J195" s="17"/>
      <c r="K195" s="48" t="str">
        <f>IF($E199=0,"",IF($E197=0,"unterstützt","frei"))</f>
        <v/>
      </c>
      <c r="L195" s="17"/>
      <c r="M195" s="17"/>
      <c r="N195" s="48" t="str">
        <f>IF($E199=0,"",IF($E197=0,"unterstützt","frei"))</f>
        <v/>
      </c>
      <c r="P195" s="17"/>
      <c r="Q195" s="48" t="str">
        <f>IF($E199=0,"",IF($E197=0,"unterstützt","frei"))</f>
        <v/>
      </c>
      <c r="T195" s="48" t="str">
        <f>IF($E199=0,"",IF($E197=0,"unterstützt","frei"))</f>
        <v/>
      </c>
      <c r="W195" s="48" t="str">
        <f>IF($E199=0,"",IF($E197=0,"unterstützt","frei"))</f>
        <v/>
      </c>
      <c r="Z195" s="48" t="str">
        <f>IF($E199=0,"",IF($E197=0,"unterstützt","frei"))</f>
        <v/>
      </c>
      <c r="AC195" s="48" t="str">
        <f>IF($E199=0,"",IF($E197=0,"unterstützt","frei"))</f>
        <v/>
      </c>
      <c r="AF195" s="48" t="str">
        <f>IF($E199=0,"",IF($E197=0,"unterstützt","frei"))</f>
        <v/>
      </c>
      <c r="AI195" s="48" t="str">
        <f>IF($E199=0,"",IF($E197=0,"unterstützt","frei"))</f>
        <v/>
      </c>
      <c r="AL195" s="48" t="str">
        <f>IF($E199=0,"",IF($E197=0,"unterstützt","frei"))</f>
        <v/>
      </c>
      <c r="AO195" s="48" t="str">
        <f>IF($E199=0,"",IF($E197=0,"unterstützt","frei"))</f>
        <v/>
      </c>
      <c r="AP195" s="17"/>
      <c r="AQ195" s="17"/>
      <c r="AR195" s="48" t="str">
        <f>IF($E199=0,"",IF($E197=0,"unterstützt","frei"))</f>
        <v/>
      </c>
      <c r="AS195" s="17"/>
      <c r="AU195" s="48" t="str">
        <f>IF($E199=0,"",IF($E197=0,"unterstützt","frei"))</f>
        <v/>
      </c>
      <c r="AW195" s="17"/>
      <c r="AX195" s="48" t="str">
        <f>IF($E199=0,"",IF($E197=0,"unterstützt","frei"))</f>
        <v/>
      </c>
      <c r="AY195" s="17"/>
      <c r="AZ195" s="17"/>
      <c r="BA195" s="48" t="str">
        <f>IF($E199=0,"",IF($E197=0,"unterstützt","frei"))</f>
        <v/>
      </c>
      <c r="BB195" s="17"/>
      <c r="BC195" s="17"/>
      <c r="BD195" s="48" t="str">
        <f>IF($E199=0,"",IF($E197=0,"unterstützt","frei"))</f>
        <v/>
      </c>
      <c r="BE195" s="17"/>
      <c r="BF195" s="17"/>
      <c r="BG195" s="48" t="str">
        <f>IF($E199=0,"",IF($E197=0,"unterstützt","frei"))</f>
        <v/>
      </c>
      <c r="BH195" s="17"/>
      <c r="BI195" s="17"/>
      <c r="BJ195" s="48" t="str">
        <f>IF($E199=0,"",IF($E197=0,"unterstützt","frei"))</f>
        <v/>
      </c>
      <c r="BK195" s="17"/>
      <c r="BL195" s="17"/>
      <c r="BM195" s="48" t="str">
        <f>IF($E199=0,"",IF($E197=0,"unterstützt","frei"))</f>
        <v/>
      </c>
      <c r="BN195" s="17"/>
      <c r="BO195" s="17"/>
      <c r="BP195" s="48" t="str">
        <f>IF($E199=0,"",IF($E197=0,"unterstützt","frei"))</f>
        <v/>
      </c>
      <c r="BQ195" s="17"/>
      <c r="BR195" s="17"/>
      <c r="BS195" s="48" t="str">
        <f>IF($E199=0,"",IF($E197=0,"unterstützt","frei"))</f>
        <v/>
      </c>
      <c r="BT195" s="17"/>
      <c r="BU195" s="17"/>
      <c r="BV195" s="48" t="str">
        <f>IF($E199=0,"",IF($E197=0,"unterstützt","frei"))</f>
        <v/>
      </c>
      <c r="BW195" s="17"/>
      <c r="BX195" s="17"/>
      <c r="BY195" s="48" t="str">
        <f>IF($E199=0,"",IF($E197=0,"unterstützt","frei"))</f>
        <v/>
      </c>
      <c r="BZ195" s="17"/>
      <c r="CA195" s="17"/>
      <c r="CB195" s="48" t="str">
        <f>IF($E199=0,"",IF($E197=0,"unterstützt","frei"))</f>
        <v/>
      </c>
      <c r="CC195" s="17"/>
    </row>
    <row r="196" spans="1:81">
      <c r="B196" s="17"/>
      <c r="D196" s="17" t="s">
        <v>109</v>
      </c>
      <c r="E196" s="48">
        <f>E190</f>
        <v>0</v>
      </c>
      <c r="F196" s="53" t="s">
        <v>116</v>
      </c>
      <c r="G196" s="52"/>
      <c r="H196" s="84" t="str">
        <f>IF(OR($E199=0,H$78=0),"",IF(H$78=0,"",H$78/H_T))</f>
        <v/>
      </c>
      <c r="I196" s="14"/>
      <c r="J196" s="52"/>
      <c r="K196" s="84" t="str">
        <f>IF(OR($E199=0,K$78=0),"",IF(K$78=0,"",K$78/H_T))</f>
        <v/>
      </c>
      <c r="L196" s="14"/>
      <c r="M196" s="52"/>
      <c r="N196" s="84" t="str">
        <f>IF(OR($E199=0,N$78=0),"",IF(N$78=0,"",N$78/H_T))</f>
        <v/>
      </c>
      <c r="O196" s="14"/>
      <c r="P196" s="52"/>
      <c r="Q196" s="84" t="str">
        <f>IF(OR($E199=0,Q$78=0),"",IF(Q$78=0,"",Q$78/H_T))</f>
        <v/>
      </c>
      <c r="R196" s="14"/>
      <c r="S196" s="52"/>
      <c r="T196" s="84" t="str">
        <f>IF(OR($E199=0,T$78=0),"",IF(T$78=0,"",T$78/H_T))</f>
        <v/>
      </c>
      <c r="U196" s="14"/>
      <c r="V196" s="52"/>
      <c r="W196" s="84" t="str">
        <f>IF(OR($E199=0,W$78=0),"",IF(W$78=0,"",W$78/H_T))</f>
        <v/>
      </c>
      <c r="X196" s="14"/>
      <c r="Y196" s="52"/>
      <c r="Z196" s="84" t="str">
        <f>IF(OR($E199=0,Z$78=0),"",IF(Z$78=0,"",Z$78/H_T))</f>
        <v/>
      </c>
      <c r="AA196" s="14"/>
      <c r="AB196" s="52"/>
      <c r="AC196" s="84" t="str">
        <f>IF(OR($E199=0,AC$78=0),"",IF(AC$78=0,"",AC$78/H_T))</f>
        <v/>
      </c>
      <c r="AD196" s="14"/>
      <c r="AE196" s="52"/>
      <c r="AF196" s="84" t="str">
        <f>IF(OR($E199=0,AF$78=0),"",IF(AF$78=0,"",AF$78/H_T))</f>
        <v/>
      </c>
      <c r="AG196" s="14"/>
      <c r="AH196" s="52"/>
      <c r="AI196" s="84" t="str">
        <f>IF(OR($E199=0,AI$78=0),"",IF(AI$78=0,"",AI$78/H_T))</f>
        <v/>
      </c>
      <c r="AJ196" s="14"/>
      <c r="AK196" s="52"/>
      <c r="AL196" s="84" t="str">
        <f>IF(OR($E199=0,AL$78=0),"",IF(AL$78=0,"",AL$78/H_T))</f>
        <v/>
      </c>
      <c r="AM196" s="14"/>
      <c r="AN196" s="52"/>
      <c r="AO196" s="84" t="str">
        <f>IF(OR($E199=0,AO$78=0),"",IF(AO$78=0,"",AO$78/H_T))</f>
        <v/>
      </c>
      <c r="AP196" s="14"/>
      <c r="AQ196" s="52"/>
      <c r="AR196" s="84" t="str">
        <f>IF(OR($E199=0,AR$78=0),"",IF(AR$78=0,"",AR$78/H_T))</f>
        <v/>
      </c>
      <c r="AS196" s="14"/>
      <c r="AT196" s="52"/>
      <c r="AU196" s="84" t="str">
        <f>IF(OR($E199=0,AU$78=0),"",IF(AU$78=0,"",AU$78/H_T))</f>
        <v/>
      </c>
      <c r="AV196" s="14"/>
      <c r="AW196" s="52"/>
      <c r="AX196" s="84" t="str">
        <f>IF(OR($E199=0,AX$78=0),"",IF(AX$78=0,"",AX$78/H_T))</f>
        <v/>
      </c>
      <c r="AY196" s="14"/>
      <c r="AZ196" s="52"/>
      <c r="BA196" s="84" t="str">
        <f>IF(OR($E199=0,BA$78=0),"",IF(BA$78=0,"",BA$78/H_T))</f>
        <v/>
      </c>
      <c r="BB196" s="14"/>
      <c r="BC196" s="52"/>
      <c r="BD196" s="84" t="str">
        <f>IF(OR($E199=0,BD$78=0),"",IF(BD$78=0,"",BD$78/H_T))</f>
        <v/>
      </c>
      <c r="BE196" s="14"/>
      <c r="BF196" s="52"/>
      <c r="BG196" s="84" t="str">
        <f>IF(OR($E199=0,BG$78=0),"",IF(BG$78=0,"",BG$78/H_T))</f>
        <v/>
      </c>
      <c r="BH196" s="14"/>
      <c r="BI196" s="52"/>
      <c r="BJ196" s="84" t="str">
        <f>IF(OR($E199=0,BJ$78=0),"",IF(BJ$78=0,"",BJ$78/H_T))</f>
        <v/>
      </c>
      <c r="BK196" s="14"/>
      <c r="BL196" s="52"/>
      <c r="BM196" s="84" t="str">
        <f>IF(OR($E199=0,BM$78=0),"",IF(BM$78=0,"",BM$78/H_T))</f>
        <v/>
      </c>
      <c r="BN196" s="14"/>
      <c r="BO196" s="52"/>
      <c r="BP196" s="84" t="str">
        <f>IF(OR($E199=0,BP$78=0),"",IF(BP$78=0,"",BP$78/H_T))</f>
        <v/>
      </c>
      <c r="BQ196" s="14"/>
      <c r="BR196" s="52"/>
      <c r="BS196" s="84" t="str">
        <f>IF(OR($E199=0,BS$78=0),"",IF(BS$78=0,"",BS$78/H_T))</f>
        <v/>
      </c>
      <c r="BT196" s="14"/>
      <c r="BU196" s="52"/>
      <c r="BV196" s="84" t="str">
        <f>IF(OR($E199=0,BV$78=0),"",IF(BV$78=0,"",BV$78/H_T))</f>
        <v/>
      </c>
      <c r="BW196" s="14"/>
      <c r="BX196" s="52"/>
      <c r="BY196" s="84" t="str">
        <f>IF(OR($E199=0,BY$78=0),"",IF(BY$78=0,"",BY$78/H_T))</f>
        <v/>
      </c>
      <c r="BZ196" s="14"/>
      <c r="CA196" s="52"/>
      <c r="CB196" s="84" t="str">
        <f>IF(OR($E199=0,CB$78=0),"",IF(CB$78=0,"",CB$78/H_T))</f>
        <v/>
      </c>
      <c r="CC196" s="14"/>
    </row>
    <row r="197" spans="1:81">
      <c r="B197" s="17" t="s">
        <v>111</v>
      </c>
      <c r="C197" s="91" t="str">
        <f>IF(A195="","",MAX(MAX(H197,K197,N197,Q197,T197,W197,Z197,AC197,AF197,AI197,AL197,AO197,AR197,AU197,AX197,BA197,BD197,BG197,BJ197,BM197,BP197,BS197,BV197,BY197,CB197),ABS(MIN(H197,K197,N197,Q197,T197,W197,Z197,AC197,AF197,AI197,AL197,AO197,AR197,AU197,AX197,BA197,BD197,BG197,BJ197,BM197,BP197,BS197,BV197,BY197,CB197))))</f>
        <v/>
      </c>
      <c r="D197" s="17" t="s">
        <v>110</v>
      </c>
      <c r="E197" s="48">
        <f>E196-E199</f>
        <v>0</v>
      </c>
      <c r="F197" s="55" t="s">
        <v>111</v>
      </c>
      <c r="G197" s="33"/>
      <c r="H197" s="48" t="str">
        <f>IF(frei="nein",0,IF(OR($E199=0,H$78=0),"",IF(H$78=0,"",IF(AND(H194="frei",H195="frei"),6*H196*H$76/H$80/$E199,4*H196*H$76/H$80/$E199))))</f>
        <v/>
      </c>
      <c r="I197" s="48"/>
      <c r="J197" s="33"/>
      <c r="K197" s="48" t="str">
        <f>IF(frei="nein",0,IF(OR($E199=0,K$78=0),"",IF(K$78=0,"",IF(AND(K194="frei",K195="frei"),6*K196*K$76/K$80/$E199,4*K196*K$76/K$80/$E199))))</f>
        <v/>
      </c>
      <c r="L197" s="48"/>
      <c r="M197" s="33"/>
      <c r="N197" s="48" t="str">
        <f>IF(frei="nein",0,IF(OR($E199=0,N$78=0),"",IF(N$78=0,"",IF(AND(N194="frei",N195="frei"),6*N196*N$76/N$80/$E199,4*N196*N$76/N$80/$E199))))</f>
        <v/>
      </c>
      <c r="O197" s="48"/>
      <c r="P197" s="33"/>
      <c r="Q197" s="48" t="str">
        <f>IF(frei="nein",0,IF(OR($E199=0,Q$78=0),"",IF(Q$78=0,"",IF(AND(Q194="frei",Q195="frei"),6*Q196*Q$76/Q$80/$E199,4*Q196*Q$76/Q$80/$E199))))</f>
        <v/>
      </c>
      <c r="R197" s="48"/>
      <c r="S197" s="33"/>
      <c r="T197" s="48" t="str">
        <f>IF(frei="nein",0,IF(OR($E199=0,T$78=0),"",IF(T$78=0,"",IF(AND(T194="frei",T195="frei"),6*T196*T$76/T$80/$E199,4*T196*T$76/T$80/$E199))))</f>
        <v/>
      </c>
      <c r="U197" s="48"/>
      <c r="V197" s="33"/>
      <c r="W197" s="48" t="str">
        <f>IF(frei="nein",0,IF(OR($E199=0,W$78=0),"",IF(W$78=0,"",IF(AND(W194="frei",W195="frei"),6*W196*W$76/W$80/$E199,4*W196*W$76/W$80/$E199))))</f>
        <v/>
      </c>
      <c r="X197" s="48"/>
      <c r="Y197" s="33"/>
      <c r="Z197" s="48" t="str">
        <f>IF(frei="nein",0,IF(OR($E199=0,Z$78=0),"",IF(Z$78=0,"",IF(AND(Z194="frei",Z195="frei"),6*Z196*Z$76/Z$80/$E199,4*Z196*Z$76/Z$80/$E199))))</f>
        <v/>
      </c>
      <c r="AA197" s="48"/>
      <c r="AB197" s="33"/>
      <c r="AC197" s="48" t="str">
        <f>IF(frei="nein",0,IF(OR($E199=0,AC$78=0),"",IF(AC$78=0,"",IF(AND(AC194="frei",AC195="frei"),6*AC196*AC$76/AC$80/$E199,4*AC196*AC$76/AC$80/$E199))))</f>
        <v/>
      </c>
      <c r="AD197" s="48"/>
      <c r="AE197" s="33"/>
      <c r="AF197" s="48" t="str">
        <f>IF(frei="nein",0,IF(OR($E199=0,AF$78=0),"",IF(AF$78=0,"",IF(AND(AF194="frei",AF195="frei"),6*AF196*AF$76/AF$80/$E199,4*AF196*AF$76/AF$80/$E199))))</f>
        <v/>
      </c>
      <c r="AG197" s="48"/>
      <c r="AH197" s="33"/>
      <c r="AI197" s="48" t="str">
        <f>IF(frei="nein",0,IF(OR($E199=0,AI$78=0),"",IF(AI$78=0,"",IF(AND(AI194="frei",AI195="frei"),6*AI196*AI$76/AI$80/$E199,4*AI196*AI$76/AI$80/$E199))))</f>
        <v/>
      </c>
      <c r="AJ197" s="48"/>
      <c r="AK197" s="33"/>
      <c r="AL197" s="48" t="str">
        <f>IF(frei="nein",0,IF(OR($E199=0,AL$78=0),"",IF(AL$78=0,"",IF(AND(AL194="frei",AL195="frei"),6*AL196*AL$76/AL$80/$E199,4*AL196*AL$76/AL$80/$E199))))</f>
        <v/>
      </c>
      <c r="AM197" s="48"/>
      <c r="AN197" s="33"/>
      <c r="AO197" s="48" t="str">
        <f>IF(frei="nein",0,IF(OR($E199=0,AO$78=0),"",IF(AO$78=0,"",IF(AND(AO194="frei",AO195="frei"),6*AO196*AO$76/AO$80/$E199,4*AO196*AO$76/AO$80/$E199))))</f>
        <v/>
      </c>
      <c r="AP197" s="48"/>
      <c r="AQ197" s="33"/>
      <c r="AR197" s="48" t="str">
        <f>IF(frei="nein",0,IF(OR($E199=0,AR$78=0),"",IF(AR$78=0,"",IF(AND(AR194="frei",AR195="frei"),6*AR196*AR$76/AR$80/$E199,4*AR196*AR$76/AR$80/$E199))))</f>
        <v/>
      </c>
      <c r="AS197" s="48"/>
      <c r="AT197" s="33"/>
      <c r="AU197" s="48" t="str">
        <f>IF(frei="nein",0,IF(OR($E199=0,AU$78=0),"",IF(AU$78=0,"",IF(AND(AU194="frei",AU195="frei"),6*AU196*AU$76/AU$80/$E199,4*AU196*AU$76/AU$80/$E199))))</f>
        <v/>
      </c>
      <c r="AV197" s="48"/>
      <c r="AW197" s="33"/>
      <c r="AX197" s="48" t="str">
        <f>IF(frei="nein",0,IF(OR($E199=0,AX$78=0),"",IF(AX$78=0,"",IF(AND(AX194="frei",AX195="frei"),6*AX196*AX$76/AX$80/$E199,4*AX196*AX$76/AX$80/$E199))))</f>
        <v/>
      </c>
      <c r="AY197" s="48"/>
      <c r="AZ197" s="33"/>
      <c r="BA197" s="48" t="str">
        <f>IF(frei="nein",0,IF(OR($E199=0,BA$78=0),"",IF(BA$78=0,"",IF(AND(BA194="frei",BA195="frei"),6*BA196*BA$76/BA$80/$E199,4*BA196*BA$76/BA$80/$E199))))</f>
        <v/>
      </c>
      <c r="BB197" s="48"/>
      <c r="BC197" s="33"/>
      <c r="BD197" s="48" t="str">
        <f>IF(frei="nein",0,IF(OR($E199=0,BD$78=0),"",IF(BD$78=0,"",IF(AND(BD194="frei",BD195="frei"),6*BD196*BD$76/BD$80/$E199,4*BD196*BD$76/BD$80/$E199))))</f>
        <v/>
      </c>
      <c r="BE197" s="48"/>
      <c r="BF197" s="33"/>
      <c r="BG197" s="48" t="str">
        <f>IF(frei="nein",0,IF(OR($E199=0,BG$78=0),"",IF(BG$78=0,"",IF(AND(BG194="frei",BG195="frei"),6*BG196*BG$76/BG$80/$E199,4*BG196*BG$76/BG$80/$E199))))</f>
        <v/>
      </c>
      <c r="BH197" s="48"/>
      <c r="BI197" s="33"/>
      <c r="BJ197" s="48" t="str">
        <f>IF(frei="nein",0,IF(OR($E199=0,BJ$78=0),"",IF(BJ$78=0,"",IF(AND(BJ194="frei",BJ195="frei"),6*BJ196*BJ$76/BJ$80/$E199,4*BJ196*BJ$76/BJ$80/$E199))))</f>
        <v/>
      </c>
      <c r="BK197" s="48"/>
      <c r="BL197" s="33"/>
      <c r="BM197" s="48" t="str">
        <f>IF(frei="nein",0,IF(OR($E199=0,BM$78=0),"",IF(BM$78=0,"",IF(AND(BM194="frei",BM195="frei"),6*BM196*BM$76/BM$80/$E199,4*BM196*BM$76/BM$80/$E199))))</f>
        <v/>
      </c>
      <c r="BN197" s="48"/>
      <c r="BO197" s="33"/>
      <c r="BP197" s="48" t="str">
        <f>IF(frei="nein",0,IF(OR($E199=0,BP$78=0),"",IF(BP$78=0,"",IF(AND(BP194="frei",BP195="frei"),6*BP196*BP$76/BP$80/$E199,4*BP196*BP$76/BP$80/$E199))))</f>
        <v/>
      </c>
      <c r="BQ197" s="48"/>
      <c r="BR197" s="33"/>
      <c r="BS197" s="48" t="str">
        <f>IF(frei="nein",0,IF(OR($E199=0,BS$78=0),"",IF(BS$78=0,"",IF(AND(BS194="frei",BS195="frei"),6*BS196*BS$76/BS$80/$E199,4*BS196*BS$76/BS$80/$E199))))</f>
        <v/>
      </c>
      <c r="BT197" s="48"/>
      <c r="BU197" s="33"/>
      <c r="BV197" s="48" t="str">
        <f>IF(frei="nein",0,IF(OR($E199=0,BV$78=0),"",IF(BV$78=0,"",IF(AND(BV194="frei",BV195="frei"),6*BV196*BV$76/BV$80/$E199,4*BV196*BV$76/BV$80/$E199))))</f>
        <v/>
      </c>
      <c r="BW197" s="48"/>
      <c r="BX197" s="33"/>
      <c r="BY197" s="48" t="str">
        <f>IF(frei="nein",0,IF(OR($E199=0,BY$78=0),"",IF(BY$78=0,"",IF(AND(BY194="frei",BY195="frei"),6*BY196*BY$76/BY$80/$E199,4*BY196*BY$76/BY$80/$E199))))</f>
        <v/>
      </c>
      <c r="BZ197" s="48"/>
      <c r="CA197" s="33"/>
      <c r="CB197" s="48" t="str">
        <f>IF(frei="nein",0,IF(OR($E199=0,CB$78=0),"",IF(CB$78=0,"",IF(AND(CB194="frei",CB195="frei"),6*CB196*CB$76/CB$80/$E199,4*CB196*CB$76/CB$80/$E199))))</f>
        <v/>
      </c>
      <c r="CC197" s="48"/>
    </row>
    <row r="198" spans="1:81">
      <c r="B198" s="17"/>
      <c r="C198" s="90"/>
      <c r="F198" s="56" t="s">
        <v>149</v>
      </c>
      <c r="G198" s="109">
        <f>IF(OR($E199=0,G$78=0),0,G$79/H_T)</f>
        <v>0</v>
      </c>
      <c r="H198" s="49" t="str">
        <f>IF(OR($E199=0,H$78=0),"",MAX(ABS(G198),ABS(I198)))</f>
        <v/>
      </c>
      <c r="I198" s="57">
        <f>IF(OR($E199=0,I$78=0),0,I$79/H_T)</f>
        <v>0</v>
      </c>
      <c r="J198" s="109">
        <f>IF(OR($E199=0,J$78=0),0,J$79/H_T)</f>
        <v>0</v>
      </c>
      <c r="K198" s="49" t="str">
        <f>IF(OR($E199=0,K$78=0),"",MAX(ABS(J198),ABS(L198)))</f>
        <v/>
      </c>
      <c r="L198" s="57">
        <f>IF(OR($E199=0,L$78=0),0,L$79/H_T)</f>
        <v>0</v>
      </c>
      <c r="M198" s="109">
        <f>IF(OR($E199=0,M$78=0),0,M$79/H_T)</f>
        <v>0</v>
      </c>
      <c r="N198" s="49" t="str">
        <f>IF(OR($E199=0,N$78=0),"",MAX(ABS(M198),ABS(O198)))</f>
        <v/>
      </c>
      <c r="O198" s="57">
        <f>IF(OR($E199=0,O$78=0),0,O$79/H_T)</f>
        <v>0</v>
      </c>
      <c r="P198" s="109">
        <f>IF(OR($E199=0,P$78=0),0,P$79/H_T)</f>
        <v>0</v>
      </c>
      <c r="Q198" s="49" t="str">
        <f>IF(OR($E199=0,Q$78=0),"",MAX(ABS(P198),ABS(R198)))</f>
        <v/>
      </c>
      <c r="R198" s="57">
        <f>IF(OR($E199=0,R$78=0),0,R$79/H_T)</f>
        <v>0</v>
      </c>
      <c r="S198" s="109">
        <f>IF(OR($E199=0,S$78=0),0,S$79/H_T)</f>
        <v>0</v>
      </c>
      <c r="T198" s="49" t="str">
        <f>IF(OR($E199=0,T$78=0),"",MAX(ABS(S198),ABS(U198)))</f>
        <v/>
      </c>
      <c r="U198" s="57">
        <f>IF(OR($E199=0,U$78=0),0,U$79/H_T)</f>
        <v>0</v>
      </c>
      <c r="V198" s="109">
        <f>IF(OR($E199=0,V$78=0),0,V$79/H_T)</f>
        <v>0</v>
      </c>
      <c r="W198" s="49" t="str">
        <f>IF(OR($E199=0,W$78=0),"",MAX(ABS(V198),ABS(X198)))</f>
        <v/>
      </c>
      <c r="X198" s="57">
        <f>IF(OR($E199=0,X$78=0),0,X$79/H_T)</f>
        <v>0</v>
      </c>
      <c r="Y198" s="109">
        <f>IF(OR($E199=0,Y$78=0),0,Y$79/H_T)</f>
        <v>0</v>
      </c>
      <c r="Z198" s="49" t="str">
        <f>IF(OR($E199=0,Z$78=0),"",MAX(ABS(Y198),ABS(AA198)))</f>
        <v/>
      </c>
      <c r="AA198" s="57">
        <f>IF(OR($E199=0,AA$78=0),0,AA$79/H_T)</f>
        <v>0</v>
      </c>
      <c r="AB198" s="109">
        <f>IF(OR($E199=0,AB$78=0),0,AB$79/H_T)</f>
        <v>0</v>
      </c>
      <c r="AC198" s="49" t="str">
        <f>IF(OR($E199=0,AC$78=0),"",MAX(ABS(AB198),ABS(AD198)))</f>
        <v/>
      </c>
      <c r="AD198" s="57">
        <f>IF(OR($E199=0,AD$78=0),0,AD$79/H_T)</f>
        <v>0</v>
      </c>
      <c r="AE198" s="109">
        <f>IF(OR($E199=0,AE$78=0),0,AE$79/H_T)</f>
        <v>0</v>
      </c>
      <c r="AF198" s="49" t="str">
        <f>IF(OR($E199=0,AF$78=0),"",MAX(ABS(AE198),ABS(AG198)))</f>
        <v/>
      </c>
      <c r="AG198" s="57">
        <f>IF(OR($E199=0,AG$78=0),0,AG$79/H_T)</f>
        <v>0</v>
      </c>
      <c r="AH198" s="109">
        <f>IF(OR($E199=0,AH$78=0),0,AH$79/H_T)</f>
        <v>0</v>
      </c>
      <c r="AI198" s="49" t="str">
        <f>IF(OR($E199=0,AI$78=0),"",MAX(ABS(AH198),ABS(AJ198)))</f>
        <v/>
      </c>
      <c r="AJ198" s="57">
        <f>IF(OR($E199=0,AJ$78=0),0,AJ$79/H_T)</f>
        <v>0</v>
      </c>
      <c r="AK198" s="109">
        <f>IF(OR($E199=0,AK$78=0),0,AK$79/H_T)</f>
        <v>0</v>
      </c>
      <c r="AL198" s="49" t="str">
        <f>IF(OR($E199=0,AL$78=0),"",MAX(ABS(AK198),ABS(AM198)))</f>
        <v/>
      </c>
      <c r="AM198" s="57">
        <f>IF(OR($E199=0,AM$78=0),0,AM$79/H_T)</f>
        <v>0</v>
      </c>
      <c r="AN198" s="109">
        <f>IF(OR($E199=0,AN$78=0),0,AN$79/H_T)</f>
        <v>0</v>
      </c>
      <c r="AO198" s="49" t="str">
        <f>IF(OR($E199=0,AO$78=0),"",MAX(ABS(AN198),ABS(AP198)))</f>
        <v/>
      </c>
      <c r="AP198" s="57">
        <f>IF(OR($E199=0,AP$78=0),0,AP$79/H_T)</f>
        <v>0</v>
      </c>
      <c r="AQ198" s="109">
        <f>IF(OR($E199=0,AQ$78=0),0,AQ$79/H_T)</f>
        <v>0</v>
      </c>
      <c r="AR198" s="49" t="str">
        <f>IF(OR($E199=0,AR$78=0),"",MAX(ABS(AQ198),ABS(AS198)))</f>
        <v/>
      </c>
      <c r="AS198" s="57">
        <f>IF(OR($E199=0,AS$78=0),0,AS$79/H_T)</f>
        <v>0</v>
      </c>
      <c r="AT198" s="109">
        <f>IF(OR($E199=0,AT$78=0),0,AT$79/H_T)</f>
        <v>0</v>
      </c>
      <c r="AU198" s="49" t="str">
        <f>IF(OR($E199=0,AU$78=0),"",MAX(ABS(AT198),ABS(AV198)))</f>
        <v/>
      </c>
      <c r="AV198" s="57">
        <f>IF(OR($E199=0,AV$78=0),0,AV$79/H_T)</f>
        <v>0</v>
      </c>
      <c r="AW198" s="109">
        <f>IF(OR($E199=0,AW$78=0),0,AW$79/H_T)</f>
        <v>0</v>
      </c>
      <c r="AX198" s="49" t="str">
        <f>IF(OR($E199=0,AX$78=0),"",MAX(ABS(AW198),ABS(AY198)))</f>
        <v/>
      </c>
      <c r="AY198" s="57">
        <f>IF(OR($E199=0,AY$78=0),0,AY$79/H_T)</f>
        <v>0</v>
      </c>
      <c r="AZ198" s="109">
        <f>IF(OR($E199=0,AZ$78=0),0,AZ$79/H_T)</f>
        <v>0</v>
      </c>
      <c r="BA198" s="49" t="str">
        <f>IF(OR($E199=0,BA$78=0),"",MAX(ABS(AZ198),ABS(BB198)))</f>
        <v/>
      </c>
      <c r="BB198" s="57">
        <f>IF(OR($E199=0,BB$78=0),0,BB$79/H_T)</f>
        <v>0</v>
      </c>
      <c r="BC198" s="109">
        <f>IF(OR($E199=0,BC$78=0),0,BC$79/H_T)</f>
        <v>0</v>
      </c>
      <c r="BD198" s="49" t="str">
        <f>IF(OR($E199=0,BD$78=0),"",MAX(ABS(BC198),ABS(BE198)))</f>
        <v/>
      </c>
      <c r="BE198" s="57">
        <f>IF(OR($E199=0,BE$78=0),0,BE$79/H_T)</f>
        <v>0</v>
      </c>
      <c r="BF198" s="109">
        <f>IF(OR($E199=0,BF$78=0),0,BF$79/H_T)</f>
        <v>0</v>
      </c>
      <c r="BG198" s="49" t="str">
        <f>IF(OR($E199=0,BG$78=0),"",MAX(ABS(BF198),ABS(BH198)))</f>
        <v/>
      </c>
      <c r="BH198" s="57">
        <f>IF(OR($E199=0,BH$78=0),0,BH$79/H_T)</f>
        <v>0</v>
      </c>
      <c r="BI198" s="109">
        <f>IF(OR($E199=0,BI$78=0),0,BI$79/H_T)</f>
        <v>0</v>
      </c>
      <c r="BJ198" s="49" t="str">
        <f>IF(OR($E199=0,BJ$78=0),"",MAX(ABS(BI198),ABS(BK198)))</f>
        <v/>
      </c>
      <c r="BK198" s="57">
        <f>IF(OR($E199=0,BK$78=0),0,BK$79/H_T)</f>
        <v>0</v>
      </c>
      <c r="BL198" s="109">
        <f>IF(OR($E199=0,BL$78=0),0,BL$79/H_T)</f>
        <v>0</v>
      </c>
      <c r="BM198" s="49" t="str">
        <f>IF(OR($E199=0,BM$78=0),"",MAX(ABS(BL198),ABS(BN198)))</f>
        <v/>
      </c>
      <c r="BN198" s="57">
        <f>IF(OR($E199=0,BN$78=0),0,BN$79/H_T)</f>
        <v>0</v>
      </c>
      <c r="BO198" s="109">
        <f>IF(OR($E199=0,BO$78=0),0,BO$79/H_T)</f>
        <v>0</v>
      </c>
      <c r="BP198" s="49" t="str">
        <f>IF(OR($E199=0,BP$78=0),"",MAX(ABS(BO198),ABS(BQ198)))</f>
        <v/>
      </c>
      <c r="BQ198" s="57">
        <f>IF(OR($E199=0,BQ$78=0),0,BQ$79/H_T)</f>
        <v>0</v>
      </c>
      <c r="BR198" s="109">
        <f>IF(OR($E199=0,BR$78=0),0,BR$79/H_T)</f>
        <v>0</v>
      </c>
      <c r="BS198" s="49" t="str">
        <f>IF(OR($E199=0,BS$78=0),"",MAX(ABS(BR198),ABS(BT198)))</f>
        <v/>
      </c>
      <c r="BT198" s="57">
        <f>IF(OR($E199=0,BT$78=0),0,BT$79/H_T)</f>
        <v>0</v>
      </c>
      <c r="BU198" s="109">
        <f>IF(OR($E199=0,BU$78=0),0,BU$79/H_T)</f>
        <v>0</v>
      </c>
      <c r="BV198" s="49" t="str">
        <f>IF(OR($E199=0,BV$78=0),"",MAX(ABS(BU198),ABS(BW198)))</f>
        <v/>
      </c>
      <c r="BW198" s="57">
        <f>IF(OR($E199=0,BW$78=0),0,BW$79/H_T)</f>
        <v>0</v>
      </c>
      <c r="BX198" s="109">
        <f>IF(OR($E199=0,BX$78=0),0,BX$79/H_T)</f>
        <v>0</v>
      </c>
      <c r="BY198" s="49" t="str">
        <f>IF(OR($E199=0,BY$78=0),"",MAX(ABS(BX198),ABS(BZ198)))</f>
        <v/>
      </c>
      <c r="BZ198" s="57">
        <f>IF(OR($E199=0,BZ$78=0),0,BZ$79/H_T)</f>
        <v>0</v>
      </c>
      <c r="CA198" s="109">
        <f>IF(OR($E199=0,CA$78=0),0,CA$79/H_T)</f>
        <v>0</v>
      </c>
      <c r="CB198" s="49" t="str">
        <f>IF(OR($E199=0,CB$78=0),"",MAX(ABS(CA198),ABS(CC198)))</f>
        <v/>
      </c>
      <c r="CC198" s="57">
        <f>IF(OR($E199=0,CC$78=0),0,CC$79/H_T)</f>
        <v>0</v>
      </c>
    </row>
    <row r="199" spans="1:81">
      <c r="B199" s="17" t="s">
        <v>112</v>
      </c>
      <c r="C199" s="91" t="str">
        <f>IF(A195="","",MAX(ABS(H199),ABS(K199),ABS(N199),ABS(Q199),ABS(T199),ABS(W199),ABS(Z199),ABS(AC199),ABS(AF199),ABS(AI199),ABS(AL199),ABS(AO199),ABS(AR199),ABS(AU199),ABS(AX199),ABS(BA199),ABS(BD199),ABS(BG199),ABS(BJ199),ABS(BM199),ABS(BP199),ABS(BS199),ABS(BV199),ABS(BY199),ABS(CB199)))</f>
        <v/>
      </c>
      <c r="D199" s="17" t="s">
        <v>106</v>
      </c>
      <c r="E199" s="48">
        <f>S16</f>
        <v>0</v>
      </c>
      <c r="F199" s="85" t="s">
        <v>112</v>
      </c>
      <c r="G199" s="29"/>
      <c r="H199" s="86">
        <f>IF(OR($E199=0,H$78=0),0,IF(H$78&gt;0,SQRT(H197^2+H198^2),-SQRT(H197^2+H198^2)))</f>
        <v>0</v>
      </c>
      <c r="I199" s="30"/>
      <c r="J199" s="29"/>
      <c r="K199" s="86">
        <f>IF(OR($E199=0,K$78=0),0,IF(K$78&gt;0,SQRT(K197^2+K198^2),-SQRT(K197^2+K198^2)))</f>
        <v>0</v>
      </c>
      <c r="L199" s="30"/>
      <c r="M199" s="29"/>
      <c r="N199" s="86">
        <f>IF(OR($E199=0,N$78=0),0,IF(N$78&gt;0,SQRT(N197^2+N198^2),-SQRT(N197^2+N198^2)))</f>
        <v>0</v>
      </c>
      <c r="O199" s="30"/>
      <c r="P199" s="29"/>
      <c r="Q199" s="86">
        <f>IF(OR($E199=0,Q$78=0),0,IF(Q$78&gt;0,SQRT(Q197^2+Q198^2),-SQRT(Q197^2+Q198^2)))</f>
        <v>0</v>
      </c>
      <c r="R199" s="30"/>
      <c r="S199" s="29"/>
      <c r="T199" s="86">
        <f>IF(OR($E199=0,T$78=0),0,IF(T$78&gt;0,SQRT(T197^2+T198^2),-SQRT(T197^2+T198^2)))</f>
        <v>0</v>
      </c>
      <c r="U199" s="30"/>
      <c r="V199" s="29"/>
      <c r="W199" s="86">
        <f>IF(OR($E199=0,W$78=0),0,IF(W$78&gt;0,SQRT(W197^2+W198^2),-SQRT(W197^2+W198^2)))</f>
        <v>0</v>
      </c>
      <c r="X199" s="30"/>
      <c r="Y199" s="29"/>
      <c r="Z199" s="86">
        <f>IF(OR($E199=0,Z$78=0),0,IF(Z$78&gt;0,SQRT(Z197^2+Z198^2),-SQRT(Z197^2+Z198^2)))</f>
        <v>0</v>
      </c>
      <c r="AA199" s="30"/>
      <c r="AB199" s="29"/>
      <c r="AC199" s="86">
        <f>IF(OR($E199=0,AC$78=0),0,IF(AC$78&gt;0,SQRT(AC197^2+AC198^2),-SQRT(AC197^2+AC198^2)))</f>
        <v>0</v>
      </c>
      <c r="AD199" s="30"/>
      <c r="AE199" s="29"/>
      <c r="AF199" s="86">
        <f>IF(OR($E199=0,AF$78=0),0,IF(AF$78&gt;0,SQRT(AF197^2+AF198^2),-SQRT(AF197^2+AF198^2)))</f>
        <v>0</v>
      </c>
      <c r="AG199" s="30"/>
      <c r="AH199" s="29"/>
      <c r="AI199" s="86">
        <f>IF(OR($E199=0,AI$78=0),0,IF(AI$78&gt;0,SQRT(AI197^2+AI198^2),-SQRT(AI197^2+AI198^2)))</f>
        <v>0</v>
      </c>
      <c r="AJ199" s="30"/>
      <c r="AK199" s="29"/>
      <c r="AL199" s="86">
        <f>IF(OR($E199=0,AL$78=0),0,IF(AL$78&gt;0,SQRT(AL197^2+AL198^2),-SQRT(AL197^2+AL198^2)))</f>
        <v>0</v>
      </c>
      <c r="AM199" s="30"/>
      <c r="AN199" s="29"/>
      <c r="AO199" s="86">
        <f>IF(OR($E199=0,AO$78=0),0,IF(AO$78&gt;0,SQRT(AO197^2+AO198^2),-SQRT(AO197^2+AO198^2)))</f>
        <v>0</v>
      </c>
      <c r="AP199" s="30"/>
      <c r="AQ199" s="29"/>
      <c r="AR199" s="86">
        <f>IF(OR($E199=0,AR$78=0),0,IF(AR$78&gt;0,SQRT(AR197^2+AR198^2),-SQRT(AR197^2+AR198^2)))</f>
        <v>0</v>
      </c>
      <c r="AS199" s="30"/>
      <c r="AT199" s="29"/>
      <c r="AU199" s="86">
        <f>IF(OR($E199=0,AU$78=0),0,IF(AU$78&gt;0,SQRT(AU197^2+AU198^2),-SQRT(AU197^2+AU198^2)))</f>
        <v>0</v>
      </c>
      <c r="AV199" s="30"/>
      <c r="AW199" s="29"/>
      <c r="AX199" s="86">
        <f>IF(OR($E199=0,AX$78=0),0,IF(AX$78&gt;0,SQRT(AX197^2+AX198^2),-SQRT(AX197^2+AX198^2)))</f>
        <v>0</v>
      </c>
      <c r="AY199" s="30"/>
      <c r="AZ199" s="29"/>
      <c r="BA199" s="86">
        <f>IF(OR($E199=0,BA$78=0),0,IF(BA$78&gt;0,SQRT(BA197^2+BA198^2),-SQRT(BA197^2+BA198^2)))</f>
        <v>0</v>
      </c>
      <c r="BB199" s="30"/>
      <c r="BC199" s="29"/>
      <c r="BD199" s="86">
        <f>IF(OR($E199=0,BD$78=0),0,IF(BD$78&gt;0,SQRT(BD197^2+BD198^2),-SQRT(BD197^2+BD198^2)))</f>
        <v>0</v>
      </c>
      <c r="BE199" s="30"/>
      <c r="BF199" s="29"/>
      <c r="BG199" s="86">
        <f>IF(OR($E199=0,BG$78=0),0,IF(BG$78&gt;0,SQRT(BG197^2+BG198^2),-SQRT(BG197^2+BG198^2)))</f>
        <v>0</v>
      </c>
      <c r="BH199" s="30"/>
      <c r="BI199" s="29"/>
      <c r="BJ199" s="86">
        <f>IF(OR($E199=0,BJ$78=0),0,IF(BJ$78&gt;0,SQRT(BJ197^2+BJ198^2),-SQRT(BJ197^2+BJ198^2)))</f>
        <v>0</v>
      </c>
      <c r="BK199" s="30"/>
      <c r="BL199" s="29"/>
      <c r="BM199" s="86">
        <f>IF(OR($E199=0,BM$78=0),0,IF(BM$78&gt;0,SQRT(BM197^2+BM198^2),-SQRT(BM197^2+BM198^2)))</f>
        <v>0</v>
      </c>
      <c r="BN199" s="30"/>
      <c r="BO199" s="29"/>
      <c r="BP199" s="86">
        <f>IF(OR($E199=0,BP$78=0),0,IF(BP$78&gt;0,SQRT(BP197^2+BP198^2),-SQRT(BP197^2+BP198^2)))</f>
        <v>0</v>
      </c>
      <c r="BQ199" s="30"/>
      <c r="BR199" s="29"/>
      <c r="BS199" s="86">
        <f>IF(OR($E199=0,BS$78=0),0,IF(BS$78&gt;0,SQRT(BS197^2+BS198^2),-SQRT(BS197^2+BS198^2)))</f>
        <v>0</v>
      </c>
      <c r="BT199" s="30"/>
      <c r="BU199" s="29"/>
      <c r="BV199" s="86">
        <f>IF(OR($E199=0,BV$78=0),0,IF(BV$78&gt;0,SQRT(BV197^2+BV198^2),-SQRT(BV197^2+BV198^2)))</f>
        <v>0</v>
      </c>
      <c r="BW199" s="30"/>
      <c r="BX199" s="29"/>
      <c r="BY199" s="86">
        <f>IF(OR($E199=0,BY$78=0),0,IF(BY$78&gt;0,SQRT(BY197^2+BY198^2),-SQRT(BY197^2+BY198^2)))</f>
        <v>0</v>
      </c>
      <c r="BZ199" s="30"/>
      <c r="CA199" s="29"/>
      <c r="CB199" s="86">
        <f>IF(OR($E199=0,CB$78=0),0,IF(CB$78&gt;0,SQRT(CB197^2+CB198^2),-SQRT(CB197^2+CB198^2)))</f>
        <v>0</v>
      </c>
      <c r="CC199" s="30"/>
    </row>
    <row r="200" spans="1:81">
      <c r="B200" s="17" t="s">
        <v>106</v>
      </c>
      <c r="C200" s="17" t="str">
        <f>IF(A195="","",E199)</f>
        <v/>
      </c>
      <c r="E200" s="17"/>
      <c r="F200" s="17"/>
      <c r="G200" s="17"/>
      <c r="H200" s="17"/>
      <c r="I200" s="17"/>
      <c r="J200" s="17"/>
      <c r="K200" s="17"/>
      <c r="L200" s="17"/>
      <c r="M200" s="17"/>
      <c r="P200" s="17"/>
      <c r="AP200" s="17"/>
      <c r="AQ200" s="17"/>
      <c r="AR200" s="17"/>
      <c r="AS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</row>
    <row r="201" spans="1:81">
      <c r="E201" s="17"/>
      <c r="F201" s="17" t="s">
        <v>114</v>
      </c>
      <c r="G201" s="17"/>
      <c r="H201" s="17" t="str">
        <f>IF($E206=0,"",IF($E203=H_T,"unterstützt","frei"))</f>
        <v/>
      </c>
      <c r="I201" s="17"/>
      <c r="J201" s="17"/>
      <c r="K201" s="17" t="str">
        <f>IF($E206=0,"",IF($E203=H_T,"unterstützt","frei"))</f>
        <v/>
      </c>
      <c r="L201" s="17"/>
      <c r="M201" s="17"/>
      <c r="N201" s="17" t="str">
        <f>IF($E206=0,"",IF($E203=H_T,"unterstützt","frei"))</f>
        <v/>
      </c>
      <c r="P201" s="17"/>
      <c r="Q201" s="17" t="str">
        <f>IF($E206=0,"",IF($E203=H_T,"unterstützt","frei"))</f>
        <v/>
      </c>
      <c r="T201" s="17" t="str">
        <f>IF($E206=0,"",IF($E203=H_T,"unterstützt","frei"))</f>
        <v/>
      </c>
      <c r="W201" s="17" t="str">
        <f>IF($E206=0,"",IF($E203=H_T,"unterstützt","frei"))</f>
        <v/>
      </c>
      <c r="Z201" s="17" t="str">
        <f>IF($E206=0,"",IF($E203=H_T,"unterstützt","frei"))</f>
        <v/>
      </c>
      <c r="AC201" s="17" t="str">
        <f>IF($E206=0,"",IF($E203=H_T,"unterstützt","frei"))</f>
        <v/>
      </c>
      <c r="AF201" s="17" t="str">
        <f>IF($E206=0,"",IF($E203=H_T,"unterstützt","frei"))</f>
        <v/>
      </c>
      <c r="AI201" s="17" t="str">
        <f>IF($E206=0,"",IF($E203=H_T,"unterstützt","frei"))</f>
        <v/>
      </c>
      <c r="AL201" s="17" t="str">
        <f>IF($E206=0,"",IF($E203=H_T,"unterstützt","frei"))</f>
        <v/>
      </c>
      <c r="AO201" s="17" t="str">
        <f>IF($E206=0,"",IF($E203=H_T,"unterstützt","frei"))</f>
        <v/>
      </c>
      <c r="AP201" s="17"/>
      <c r="AQ201" s="17"/>
      <c r="AR201" s="17" t="str">
        <f>IF($E206=0,"",IF($E203=H_T,"unterstützt","frei"))</f>
        <v/>
      </c>
      <c r="AS201" s="17"/>
      <c r="AU201" s="17" t="str">
        <f>IF($E206=0,"",IF($E203=H_T,"unterstützt","frei"))</f>
        <v/>
      </c>
      <c r="AW201" s="17"/>
      <c r="AX201" s="17" t="str">
        <f>IF($E206=0,"",IF($E203=H_T,"unterstützt","frei"))</f>
        <v/>
      </c>
      <c r="AY201" s="17"/>
      <c r="AZ201" s="17"/>
      <c r="BA201" s="17" t="str">
        <f>IF($E206=0,"",IF($E203=H_T,"unterstützt","frei"))</f>
        <v/>
      </c>
      <c r="BB201" s="17"/>
      <c r="BC201" s="17"/>
      <c r="BD201" s="17" t="str">
        <f>IF($E206=0,"",IF($E203=H_T,"unterstützt","frei"))</f>
        <v/>
      </c>
      <c r="BE201" s="17"/>
      <c r="BF201" s="17"/>
      <c r="BG201" s="17" t="str">
        <f>IF($E206=0,"",IF($E203=H_T,"unterstützt","frei"))</f>
        <v/>
      </c>
      <c r="BH201" s="17"/>
      <c r="BI201" s="17"/>
      <c r="BJ201" s="17" t="str">
        <f>IF($E206=0,"",IF($E203=H_T,"unterstützt","frei"))</f>
        <v/>
      </c>
      <c r="BK201" s="17"/>
      <c r="BL201" s="17"/>
      <c r="BM201" s="17" t="str">
        <f>IF($E206=0,"",IF($E203=H_T,"unterstützt","frei"))</f>
        <v/>
      </c>
      <c r="BN201" s="17"/>
      <c r="BO201" s="17"/>
      <c r="BP201" s="17" t="str">
        <f>IF($E206=0,"",IF($E203=H_T,"unterstützt","frei"))</f>
        <v/>
      </c>
      <c r="BQ201" s="17"/>
      <c r="BR201" s="17"/>
      <c r="BS201" s="17" t="str">
        <f>IF($E206=0,"",IF($E203=H_T,"unterstützt","frei"))</f>
        <v/>
      </c>
      <c r="BT201" s="17"/>
      <c r="BU201" s="17"/>
      <c r="BV201" s="17" t="str">
        <f>IF($E206=0,"",IF($E203=H_T,"unterstützt","frei"))</f>
        <v/>
      </c>
      <c r="BW201" s="17"/>
      <c r="BX201" s="17"/>
      <c r="BY201" s="17" t="str">
        <f>IF($E206=0,"",IF($E203=H_T,"unterstützt","frei"))</f>
        <v/>
      </c>
      <c r="BZ201" s="17"/>
      <c r="CA201" s="17"/>
      <c r="CB201" s="17" t="str">
        <f>IF($E206=0,"",IF($E203=H_T,"unterstützt","frei"))</f>
        <v/>
      </c>
      <c r="CC201" s="17"/>
    </row>
    <row r="202" spans="1:81">
      <c r="A202" s="89" t="str">
        <f>IF(OR(ABS(H206)=Bemessung!$C$24,ABS(K206)=Bemessung!$C$24,ABS(N206)=Bemessung!$C$24,ABS(Q206)=Bemessung!$C$24,ABS(T206)=Bemessung!$C$24,ABS(W206)=Bemessung!$C$24,ABS(Z206)=Bemessung!$C$24,ABS(AC206)=Bemessung!$C$24,ABS(AF206)=Bemessung!$C$24,ABS(AI206)=Bemessung!$C$24,ABS(AL206)=Bemessung!$C$24,ABS(AO206)=Bemessung!$C$24,ABS(AR206)=Bemessung!$C$24,ABS(AU206)=Bemessung!$C$24,ABS(AX206)=Bemessung!$C$24,ABS(BA206)=Bemessung!$C$24,ABS(BD206)=Bemessung!$C$24,ABS(BG206)=Bemessung!$C$24,ABS(BJ206)=Bemessung!$C$24,ABS(BM206)=Bemessung!$C$24,ABS(BP206)=Bemessung!$C$24,ABS(BS206)=Bemessung!$C$24,ABS(BV206)=Bemessung!$C$24,ABS(BY206)=Bemessung!$C$24,ABS(CB206)=Bemessung!$C$24),D202,"")</f>
        <v/>
      </c>
      <c r="D202" s="17">
        <v>18</v>
      </c>
      <c r="F202" s="17" t="s">
        <v>115</v>
      </c>
      <c r="G202" s="17"/>
      <c r="H202" s="48" t="str">
        <f>IF($E206=0,"",IF($E204=0,"unterstützt","frei"))</f>
        <v/>
      </c>
      <c r="I202" s="17"/>
      <c r="J202" s="17"/>
      <c r="K202" s="48" t="str">
        <f>IF($E206=0,"",IF($E204=0,"unterstützt","frei"))</f>
        <v/>
      </c>
      <c r="L202" s="17"/>
      <c r="M202" s="17"/>
      <c r="N202" s="48" t="str">
        <f>IF($E206=0,"",IF($E204=0,"unterstützt","frei"))</f>
        <v/>
      </c>
      <c r="P202" s="17"/>
      <c r="Q202" s="48" t="str">
        <f>IF($E206=0,"",IF($E204=0,"unterstützt","frei"))</f>
        <v/>
      </c>
      <c r="T202" s="48" t="str">
        <f>IF($E206=0,"",IF($E204=0,"unterstützt","frei"))</f>
        <v/>
      </c>
      <c r="W202" s="48" t="str">
        <f>IF($E206=0,"",IF($E204=0,"unterstützt","frei"))</f>
        <v/>
      </c>
      <c r="Z202" s="48" t="str">
        <f>IF($E206=0,"",IF($E204=0,"unterstützt","frei"))</f>
        <v/>
      </c>
      <c r="AC202" s="48" t="str">
        <f>IF($E206=0,"",IF($E204=0,"unterstützt","frei"))</f>
        <v/>
      </c>
      <c r="AF202" s="48" t="str">
        <f>IF($E206=0,"",IF($E204=0,"unterstützt","frei"))</f>
        <v/>
      </c>
      <c r="AI202" s="48" t="str">
        <f>IF($E206=0,"",IF($E204=0,"unterstützt","frei"))</f>
        <v/>
      </c>
      <c r="AL202" s="48" t="str">
        <f>IF($E206=0,"",IF($E204=0,"unterstützt","frei"))</f>
        <v/>
      </c>
      <c r="AO202" s="48" t="str">
        <f>IF($E206=0,"",IF($E204=0,"unterstützt","frei"))</f>
        <v/>
      </c>
      <c r="AP202" s="17"/>
      <c r="AQ202" s="17"/>
      <c r="AR202" s="48" t="str">
        <f>IF($E206=0,"",IF($E204=0,"unterstützt","frei"))</f>
        <v/>
      </c>
      <c r="AS202" s="17"/>
      <c r="AU202" s="48" t="str">
        <f>IF($E206=0,"",IF($E204=0,"unterstützt","frei"))</f>
        <v/>
      </c>
      <c r="AW202" s="17"/>
      <c r="AX202" s="48" t="str">
        <f>IF($E206=0,"",IF($E204=0,"unterstützt","frei"))</f>
        <v/>
      </c>
      <c r="AY202" s="17"/>
      <c r="AZ202" s="17"/>
      <c r="BA202" s="48" t="str">
        <f>IF($E206=0,"",IF($E204=0,"unterstützt","frei"))</f>
        <v/>
      </c>
      <c r="BB202" s="17"/>
      <c r="BC202" s="17"/>
      <c r="BD202" s="48" t="str">
        <f>IF($E206=0,"",IF($E204=0,"unterstützt","frei"))</f>
        <v/>
      </c>
      <c r="BE202" s="17"/>
      <c r="BF202" s="17"/>
      <c r="BG202" s="48" t="str">
        <f>IF($E206=0,"",IF($E204=0,"unterstützt","frei"))</f>
        <v/>
      </c>
      <c r="BH202" s="17"/>
      <c r="BI202" s="17"/>
      <c r="BJ202" s="48" t="str">
        <f>IF($E206=0,"",IF($E204=0,"unterstützt","frei"))</f>
        <v/>
      </c>
      <c r="BK202" s="17"/>
      <c r="BL202" s="17"/>
      <c r="BM202" s="48" t="str">
        <f>IF($E206=0,"",IF($E204=0,"unterstützt","frei"))</f>
        <v/>
      </c>
      <c r="BN202" s="17"/>
      <c r="BO202" s="17"/>
      <c r="BP202" s="48" t="str">
        <f>IF($E206=0,"",IF($E204=0,"unterstützt","frei"))</f>
        <v/>
      </c>
      <c r="BQ202" s="17"/>
      <c r="BR202" s="17"/>
      <c r="BS202" s="48" t="str">
        <f>IF($E206=0,"",IF($E204=0,"unterstützt","frei"))</f>
        <v/>
      </c>
      <c r="BT202" s="17"/>
      <c r="BU202" s="17"/>
      <c r="BV202" s="48" t="str">
        <f>IF($E206=0,"",IF($E204=0,"unterstützt","frei"))</f>
        <v/>
      </c>
      <c r="BW202" s="17"/>
      <c r="BX202" s="17"/>
      <c r="BY202" s="48" t="str">
        <f>IF($E206=0,"",IF($E204=0,"unterstützt","frei"))</f>
        <v/>
      </c>
      <c r="BZ202" s="17"/>
      <c r="CA202" s="17"/>
      <c r="CB202" s="48" t="str">
        <f>IF($E206=0,"",IF($E204=0,"unterstützt","frei"))</f>
        <v/>
      </c>
      <c r="CC202" s="17"/>
    </row>
    <row r="203" spans="1:81">
      <c r="B203" s="17"/>
      <c r="D203" s="17" t="s">
        <v>109</v>
      </c>
      <c r="E203" s="48">
        <f>E197</f>
        <v>0</v>
      </c>
      <c r="F203" s="53" t="s">
        <v>116</v>
      </c>
      <c r="G203" s="52"/>
      <c r="H203" s="84" t="str">
        <f>IF(OR($E206=0,H$78=0),"",IF(H$78=0,"",H$78/H_T))</f>
        <v/>
      </c>
      <c r="I203" s="14"/>
      <c r="J203" s="52"/>
      <c r="K203" s="84" t="str">
        <f>IF(OR($E206=0,K$78=0),"",IF(K$78=0,"",K$78/H_T))</f>
        <v/>
      </c>
      <c r="L203" s="14"/>
      <c r="M203" s="52"/>
      <c r="N203" s="84" t="str">
        <f>IF(OR($E206=0,N$78=0),"",IF(N$78=0,"",N$78/H_T))</f>
        <v/>
      </c>
      <c r="O203" s="14"/>
      <c r="P203" s="52"/>
      <c r="Q203" s="84" t="str">
        <f>IF(OR($E206=0,Q$78=0),"",IF(Q$78=0,"",Q$78/H_T))</f>
        <v/>
      </c>
      <c r="R203" s="14"/>
      <c r="S203" s="52"/>
      <c r="T203" s="84" t="str">
        <f>IF(OR($E206=0,T$78=0),"",IF(T$78=0,"",T$78/H_T))</f>
        <v/>
      </c>
      <c r="U203" s="14"/>
      <c r="V203" s="52"/>
      <c r="W203" s="84" t="str">
        <f>IF(OR($E206=0,W$78=0),"",IF(W$78=0,"",W$78/H_T))</f>
        <v/>
      </c>
      <c r="X203" s="14"/>
      <c r="Y203" s="52"/>
      <c r="Z203" s="84" t="str">
        <f>IF(OR($E206=0,Z$78=0),"",IF(Z$78=0,"",Z$78/H_T))</f>
        <v/>
      </c>
      <c r="AA203" s="14"/>
      <c r="AB203" s="52"/>
      <c r="AC203" s="84" t="str">
        <f>IF(OR($E206=0,AC$78=0),"",IF(AC$78=0,"",AC$78/H_T))</f>
        <v/>
      </c>
      <c r="AD203" s="14"/>
      <c r="AE203" s="52"/>
      <c r="AF203" s="84" t="str">
        <f>IF(OR($E206=0,AF$78=0),"",IF(AF$78=0,"",AF$78/H_T))</f>
        <v/>
      </c>
      <c r="AG203" s="14"/>
      <c r="AH203" s="52"/>
      <c r="AI203" s="84" t="str">
        <f>IF(OR($E206=0,AI$78=0),"",IF(AI$78=0,"",AI$78/H_T))</f>
        <v/>
      </c>
      <c r="AJ203" s="14"/>
      <c r="AK203" s="52"/>
      <c r="AL203" s="84" t="str">
        <f>IF(OR($E206=0,AL$78=0),"",IF(AL$78=0,"",AL$78/H_T))</f>
        <v/>
      </c>
      <c r="AM203" s="14"/>
      <c r="AN203" s="52"/>
      <c r="AO203" s="84" t="str">
        <f>IF(OR($E206=0,AO$78=0),"",IF(AO$78=0,"",AO$78/H_T))</f>
        <v/>
      </c>
      <c r="AP203" s="14"/>
      <c r="AQ203" s="52"/>
      <c r="AR203" s="84" t="str">
        <f>IF(OR($E206=0,AR$78=0),"",IF(AR$78=0,"",AR$78/H_T))</f>
        <v/>
      </c>
      <c r="AS203" s="14"/>
      <c r="AT203" s="52"/>
      <c r="AU203" s="84" t="str">
        <f>IF(OR($E206=0,AU$78=0),"",IF(AU$78=0,"",AU$78/H_T))</f>
        <v/>
      </c>
      <c r="AV203" s="14"/>
      <c r="AW203" s="52"/>
      <c r="AX203" s="84" t="str">
        <f>IF(OR($E206=0,AX$78=0),"",IF(AX$78=0,"",AX$78/H_T))</f>
        <v/>
      </c>
      <c r="AY203" s="14"/>
      <c r="AZ203" s="52"/>
      <c r="BA203" s="84" t="str">
        <f>IF(OR($E206=0,BA$78=0),"",IF(BA$78=0,"",BA$78/H_T))</f>
        <v/>
      </c>
      <c r="BB203" s="14"/>
      <c r="BC203" s="52"/>
      <c r="BD203" s="84" t="str">
        <f>IF(OR($E206=0,BD$78=0),"",IF(BD$78=0,"",BD$78/H_T))</f>
        <v/>
      </c>
      <c r="BE203" s="14"/>
      <c r="BF203" s="52"/>
      <c r="BG203" s="84" t="str">
        <f>IF(OR($E206=0,BG$78=0),"",IF(BG$78=0,"",BG$78/H_T))</f>
        <v/>
      </c>
      <c r="BH203" s="14"/>
      <c r="BI203" s="52"/>
      <c r="BJ203" s="84" t="str">
        <f>IF(OR($E206=0,BJ$78=0),"",IF(BJ$78=0,"",BJ$78/H_T))</f>
        <v/>
      </c>
      <c r="BK203" s="14"/>
      <c r="BL203" s="52"/>
      <c r="BM203" s="84" t="str">
        <f>IF(OR($E206=0,BM$78=0),"",IF(BM$78=0,"",BM$78/H_T))</f>
        <v/>
      </c>
      <c r="BN203" s="14"/>
      <c r="BO203" s="52"/>
      <c r="BP203" s="84" t="str">
        <f>IF(OR($E206=0,BP$78=0),"",IF(BP$78=0,"",BP$78/H_T))</f>
        <v/>
      </c>
      <c r="BQ203" s="14"/>
      <c r="BR203" s="52"/>
      <c r="BS203" s="84" t="str">
        <f>IF(OR($E206=0,BS$78=0),"",IF(BS$78=0,"",BS$78/H_T))</f>
        <v/>
      </c>
      <c r="BT203" s="14"/>
      <c r="BU203" s="52"/>
      <c r="BV203" s="84" t="str">
        <f>IF(OR($E206=0,BV$78=0),"",IF(BV$78=0,"",BV$78/H_T))</f>
        <v/>
      </c>
      <c r="BW203" s="14"/>
      <c r="BX203" s="52"/>
      <c r="BY203" s="84" t="str">
        <f>IF(OR($E206=0,BY$78=0),"",IF(BY$78=0,"",BY$78/H_T))</f>
        <v/>
      </c>
      <c r="BZ203" s="14"/>
      <c r="CA203" s="52"/>
      <c r="CB203" s="84" t="str">
        <f>IF(OR($E206=0,CB$78=0),"",IF(CB$78=0,"",CB$78/H_T))</f>
        <v/>
      </c>
      <c r="CC203" s="14"/>
    </row>
    <row r="204" spans="1:81">
      <c r="B204" s="17" t="s">
        <v>111</v>
      </c>
      <c r="C204" s="91" t="str">
        <f>IF(A202="","",MAX(MAX(H204,K204,N204,Q204,T204,W204,Z204,AC204,AF204,AI204,AL204,AO204,AR204,AU204,AX204,BA204,BD204,BG204,BJ204,BM204,BP204,BS204,BV204,BY204,CB204),ABS(MIN(H204,K204,N204,Q204,T204,W204,Z204,AC204,AF204,AI204,AL204,AO204,AR204,AU204,AX204,BA204,BD204,BG204,BJ204,BM204,BP204,BS204,BV204,BY204,CB204))))</f>
        <v/>
      </c>
      <c r="D204" s="17" t="s">
        <v>110</v>
      </c>
      <c r="E204" s="48">
        <f>E203-E206</f>
        <v>0</v>
      </c>
      <c r="F204" s="55" t="s">
        <v>111</v>
      </c>
      <c r="G204" s="33"/>
      <c r="H204" s="48" t="str">
        <f>IF(frei="nein",0,IF(OR($E206=0,H$78=0),"",IF(H$78=0,"",IF(AND(H201="frei",H202="frei"),6*H203*H$76/H$80/$E206,4*H203*H$76/H$80/$E206))))</f>
        <v/>
      </c>
      <c r="I204" s="48"/>
      <c r="J204" s="33"/>
      <c r="K204" s="48" t="str">
        <f>IF(frei="nein",0,IF(OR($E206=0,K$78=0),"",IF(K$78=0,"",IF(AND(K201="frei",K202="frei"),6*K203*K$76/K$80/$E206,4*K203*K$76/K$80/$E206))))</f>
        <v/>
      </c>
      <c r="L204" s="48"/>
      <c r="M204" s="33"/>
      <c r="N204" s="48" t="str">
        <f>IF(frei="nein",0,IF(OR($E206=0,N$78=0),"",IF(N$78=0,"",IF(AND(N201="frei",N202="frei"),6*N203*N$76/N$80/$E206,4*N203*N$76/N$80/$E206))))</f>
        <v/>
      </c>
      <c r="O204" s="48"/>
      <c r="P204" s="33"/>
      <c r="Q204" s="48" t="str">
        <f>IF(frei="nein",0,IF(OR($E206=0,Q$78=0),"",IF(Q$78=0,"",IF(AND(Q201="frei",Q202="frei"),6*Q203*Q$76/Q$80/$E206,4*Q203*Q$76/Q$80/$E206))))</f>
        <v/>
      </c>
      <c r="R204" s="48"/>
      <c r="S204" s="33"/>
      <c r="T204" s="48" t="str">
        <f>IF(frei="nein",0,IF(OR($E206=0,T$78=0),"",IF(T$78=0,"",IF(AND(T201="frei",T202="frei"),6*T203*T$76/T$80/$E206,4*T203*T$76/T$80/$E206))))</f>
        <v/>
      </c>
      <c r="U204" s="48"/>
      <c r="V204" s="33"/>
      <c r="W204" s="48" t="str">
        <f>IF(frei="nein",0,IF(OR($E206=0,W$78=0),"",IF(W$78=0,"",IF(AND(W201="frei",W202="frei"),6*W203*W$76/W$80/$E206,4*W203*W$76/W$80/$E206))))</f>
        <v/>
      </c>
      <c r="X204" s="48"/>
      <c r="Y204" s="33"/>
      <c r="Z204" s="48" t="str">
        <f>IF(frei="nein",0,IF(OR($E206=0,Z$78=0),"",IF(Z$78=0,"",IF(AND(Z201="frei",Z202="frei"),6*Z203*Z$76/Z$80/$E206,4*Z203*Z$76/Z$80/$E206))))</f>
        <v/>
      </c>
      <c r="AA204" s="48"/>
      <c r="AB204" s="33"/>
      <c r="AC204" s="48" t="str">
        <f>IF(frei="nein",0,IF(OR($E206=0,AC$78=0),"",IF(AC$78=0,"",IF(AND(AC201="frei",AC202="frei"),6*AC203*AC$76/AC$80/$E206,4*AC203*AC$76/AC$80/$E206))))</f>
        <v/>
      </c>
      <c r="AD204" s="48"/>
      <c r="AE204" s="33"/>
      <c r="AF204" s="48" t="str">
        <f>IF(frei="nein",0,IF(OR($E206=0,AF$78=0),"",IF(AF$78=0,"",IF(AND(AF201="frei",AF202="frei"),6*AF203*AF$76/AF$80/$E206,4*AF203*AF$76/AF$80/$E206))))</f>
        <v/>
      </c>
      <c r="AG204" s="48"/>
      <c r="AH204" s="33"/>
      <c r="AI204" s="48" t="str">
        <f>IF(frei="nein",0,IF(OR($E206=0,AI$78=0),"",IF(AI$78=0,"",IF(AND(AI201="frei",AI202="frei"),6*AI203*AI$76/AI$80/$E206,4*AI203*AI$76/AI$80/$E206))))</f>
        <v/>
      </c>
      <c r="AJ204" s="48"/>
      <c r="AK204" s="33"/>
      <c r="AL204" s="48" t="str">
        <f>IF(frei="nein",0,IF(OR($E206=0,AL$78=0),"",IF(AL$78=0,"",IF(AND(AL201="frei",AL202="frei"),6*AL203*AL$76/AL$80/$E206,4*AL203*AL$76/AL$80/$E206))))</f>
        <v/>
      </c>
      <c r="AM204" s="48"/>
      <c r="AN204" s="33"/>
      <c r="AO204" s="48" t="str">
        <f>IF(frei="nein",0,IF(OR($E206=0,AO$78=0),"",IF(AO$78=0,"",IF(AND(AO201="frei",AO202="frei"),6*AO203*AO$76/AO$80/$E206,4*AO203*AO$76/AO$80/$E206))))</f>
        <v/>
      </c>
      <c r="AP204" s="48"/>
      <c r="AQ204" s="33"/>
      <c r="AR204" s="48" t="str">
        <f>IF(frei="nein",0,IF(OR($E206=0,AR$78=0),"",IF(AR$78=0,"",IF(AND(AR201="frei",AR202="frei"),6*AR203*AR$76/AR$80/$E206,4*AR203*AR$76/AR$80/$E206))))</f>
        <v/>
      </c>
      <c r="AS204" s="48"/>
      <c r="AT204" s="33"/>
      <c r="AU204" s="48" t="str">
        <f>IF(frei="nein",0,IF(OR($E206=0,AU$78=0),"",IF(AU$78=0,"",IF(AND(AU201="frei",AU202="frei"),6*AU203*AU$76/AU$80/$E206,4*AU203*AU$76/AU$80/$E206))))</f>
        <v/>
      </c>
      <c r="AV204" s="48"/>
      <c r="AW204" s="33"/>
      <c r="AX204" s="48" t="str">
        <f>IF(frei="nein",0,IF(OR($E206=0,AX$78=0),"",IF(AX$78=0,"",IF(AND(AX201="frei",AX202="frei"),6*AX203*AX$76/AX$80/$E206,4*AX203*AX$76/AX$80/$E206))))</f>
        <v/>
      </c>
      <c r="AY204" s="48"/>
      <c r="AZ204" s="33"/>
      <c r="BA204" s="48" t="str">
        <f>IF(frei="nein",0,IF(OR($E206=0,BA$78=0),"",IF(BA$78=0,"",IF(AND(BA201="frei",BA202="frei"),6*BA203*BA$76/BA$80/$E206,4*BA203*BA$76/BA$80/$E206))))</f>
        <v/>
      </c>
      <c r="BB204" s="48"/>
      <c r="BC204" s="33"/>
      <c r="BD204" s="48" t="str">
        <f>IF(frei="nein",0,IF(OR($E206=0,BD$78=0),"",IF(BD$78=0,"",IF(AND(BD201="frei",BD202="frei"),6*BD203*BD$76/BD$80/$E206,4*BD203*BD$76/BD$80/$E206))))</f>
        <v/>
      </c>
      <c r="BE204" s="48"/>
      <c r="BF204" s="33"/>
      <c r="BG204" s="48" t="str">
        <f>IF(frei="nein",0,IF(OR($E206=0,BG$78=0),"",IF(BG$78=0,"",IF(AND(BG201="frei",BG202="frei"),6*BG203*BG$76/BG$80/$E206,4*BG203*BG$76/BG$80/$E206))))</f>
        <v/>
      </c>
      <c r="BH204" s="48"/>
      <c r="BI204" s="33"/>
      <c r="BJ204" s="48" t="str">
        <f>IF(frei="nein",0,IF(OR($E206=0,BJ$78=0),"",IF(BJ$78=0,"",IF(AND(BJ201="frei",BJ202="frei"),6*BJ203*BJ$76/BJ$80/$E206,4*BJ203*BJ$76/BJ$80/$E206))))</f>
        <v/>
      </c>
      <c r="BK204" s="48"/>
      <c r="BL204" s="33"/>
      <c r="BM204" s="48" t="str">
        <f>IF(frei="nein",0,IF(OR($E206=0,BM$78=0),"",IF(BM$78=0,"",IF(AND(BM201="frei",BM202="frei"),6*BM203*BM$76/BM$80/$E206,4*BM203*BM$76/BM$80/$E206))))</f>
        <v/>
      </c>
      <c r="BN204" s="48"/>
      <c r="BO204" s="33"/>
      <c r="BP204" s="48" t="str">
        <f>IF(frei="nein",0,IF(OR($E206=0,BP$78=0),"",IF(BP$78=0,"",IF(AND(BP201="frei",BP202="frei"),6*BP203*BP$76/BP$80/$E206,4*BP203*BP$76/BP$80/$E206))))</f>
        <v/>
      </c>
      <c r="BQ204" s="48"/>
      <c r="BR204" s="33"/>
      <c r="BS204" s="48" t="str">
        <f>IF(frei="nein",0,IF(OR($E206=0,BS$78=0),"",IF(BS$78=0,"",IF(AND(BS201="frei",BS202="frei"),6*BS203*BS$76/BS$80/$E206,4*BS203*BS$76/BS$80/$E206))))</f>
        <v/>
      </c>
      <c r="BT204" s="48"/>
      <c r="BU204" s="33"/>
      <c r="BV204" s="48" t="str">
        <f>IF(frei="nein",0,IF(OR($E206=0,BV$78=0),"",IF(BV$78=0,"",IF(AND(BV201="frei",BV202="frei"),6*BV203*BV$76/BV$80/$E206,4*BV203*BV$76/BV$80/$E206))))</f>
        <v/>
      </c>
      <c r="BW204" s="48"/>
      <c r="BX204" s="33"/>
      <c r="BY204" s="48" t="str">
        <f>IF(frei="nein",0,IF(OR($E206=0,BY$78=0),"",IF(BY$78=0,"",IF(AND(BY201="frei",BY202="frei"),6*BY203*BY$76/BY$80/$E206,4*BY203*BY$76/BY$80/$E206))))</f>
        <v/>
      </c>
      <c r="BZ204" s="48"/>
      <c r="CA204" s="33"/>
      <c r="CB204" s="48" t="str">
        <f>IF(frei="nein",0,IF(OR($E206=0,CB$78=0),"",IF(CB$78=0,"",IF(AND(CB201="frei",CB202="frei"),6*CB203*CB$76/CB$80/$E206,4*CB203*CB$76/CB$80/$E206))))</f>
        <v/>
      </c>
      <c r="CC204" s="48"/>
    </row>
    <row r="205" spans="1:81">
      <c r="B205" s="17"/>
      <c r="C205" s="90"/>
      <c r="F205" s="56" t="s">
        <v>149</v>
      </c>
      <c r="G205" s="109">
        <f>IF(OR($E206=0,G$78=0),0,G$79/H_T)</f>
        <v>0</v>
      </c>
      <c r="H205" s="49" t="str">
        <f>IF(OR($E206=0,H$78=0),"",MAX(ABS(G205),ABS(I205)))</f>
        <v/>
      </c>
      <c r="I205" s="57">
        <f>IF(OR($E206=0,I$78=0),0,I$79/H_T)</f>
        <v>0</v>
      </c>
      <c r="J205" s="109">
        <f>IF(OR($E206=0,J$78=0),0,J$79/H_T)</f>
        <v>0</v>
      </c>
      <c r="K205" s="49" t="str">
        <f>IF(OR($E206=0,K$78=0),"",MAX(ABS(J205),ABS(L205)))</f>
        <v/>
      </c>
      <c r="L205" s="57">
        <f>IF(OR($E206=0,L$78=0),0,L$79/H_T)</f>
        <v>0</v>
      </c>
      <c r="M205" s="109">
        <f>IF(OR($E206=0,M$78=0),0,M$79/H_T)</f>
        <v>0</v>
      </c>
      <c r="N205" s="49" t="str">
        <f>IF(OR($E206=0,N$78=0),"",MAX(ABS(M205),ABS(O205)))</f>
        <v/>
      </c>
      <c r="O205" s="57">
        <f>IF(OR($E206=0,O$78=0),0,O$79/H_T)</f>
        <v>0</v>
      </c>
      <c r="P205" s="109">
        <f>IF(OR($E206=0,P$78=0),0,P$79/H_T)</f>
        <v>0</v>
      </c>
      <c r="Q205" s="49" t="str">
        <f>IF(OR($E206=0,Q$78=0),"",MAX(ABS(P205),ABS(R205)))</f>
        <v/>
      </c>
      <c r="R205" s="57">
        <f>IF(OR($E206=0,R$78=0),0,R$79/H_T)</f>
        <v>0</v>
      </c>
      <c r="S205" s="109">
        <f>IF(OR($E206=0,S$78=0),0,S$79/H_T)</f>
        <v>0</v>
      </c>
      <c r="T205" s="49" t="str">
        <f>IF(OR($E206=0,T$78=0),"",MAX(ABS(S205),ABS(U205)))</f>
        <v/>
      </c>
      <c r="U205" s="57">
        <f>IF(OR($E206=0,U$78=0),0,U$79/H_T)</f>
        <v>0</v>
      </c>
      <c r="V205" s="109">
        <f>IF(OR($E206=0,V$78=0),0,V$79/H_T)</f>
        <v>0</v>
      </c>
      <c r="W205" s="49" t="str">
        <f>IF(OR($E206=0,W$78=0),"",MAX(ABS(V205),ABS(X205)))</f>
        <v/>
      </c>
      <c r="X205" s="57">
        <f>IF(OR($E206=0,X$78=0),0,X$79/H_T)</f>
        <v>0</v>
      </c>
      <c r="Y205" s="109">
        <f>IF(OR($E206=0,Y$78=0),0,Y$79/H_T)</f>
        <v>0</v>
      </c>
      <c r="Z205" s="49" t="str">
        <f>IF(OR($E206=0,Z$78=0),"",MAX(ABS(Y205),ABS(AA205)))</f>
        <v/>
      </c>
      <c r="AA205" s="57">
        <f>IF(OR($E206=0,AA$78=0),0,AA$79/H_T)</f>
        <v>0</v>
      </c>
      <c r="AB205" s="109">
        <f>IF(OR($E206=0,AB$78=0),0,AB$79/H_T)</f>
        <v>0</v>
      </c>
      <c r="AC205" s="49" t="str">
        <f>IF(OR($E206=0,AC$78=0),"",MAX(ABS(AB205),ABS(AD205)))</f>
        <v/>
      </c>
      <c r="AD205" s="57">
        <f>IF(OR($E206=0,AD$78=0),0,AD$79/H_T)</f>
        <v>0</v>
      </c>
      <c r="AE205" s="109">
        <f>IF(OR($E206=0,AE$78=0),0,AE$79/H_T)</f>
        <v>0</v>
      </c>
      <c r="AF205" s="49" t="str">
        <f>IF(OR($E206=0,AF$78=0),"",MAX(ABS(AE205),ABS(AG205)))</f>
        <v/>
      </c>
      <c r="AG205" s="57">
        <f>IF(OR($E206=0,AG$78=0),0,AG$79/H_T)</f>
        <v>0</v>
      </c>
      <c r="AH205" s="109">
        <f>IF(OR($E206=0,AH$78=0),0,AH$79/H_T)</f>
        <v>0</v>
      </c>
      <c r="AI205" s="49" t="str">
        <f>IF(OR($E206=0,AI$78=0),"",MAX(ABS(AH205),ABS(AJ205)))</f>
        <v/>
      </c>
      <c r="AJ205" s="57">
        <f>IF(OR($E206=0,AJ$78=0),0,AJ$79/H_T)</f>
        <v>0</v>
      </c>
      <c r="AK205" s="109">
        <f>IF(OR($E206=0,AK$78=0),0,AK$79/H_T)</f>
        <v>0</v>
      </c>
      <c r="AL205" s="49" t="str">
        <f>IF(OR($E206=0,AL$78=0),"",MAX(ABS(AK205),ABS(AM205)))</f>
        <v/>
      </c>
      <c r="AM205" s="57">
        <f>IF(OR($E206=0,AM$78=0),0,AM$79/H_T)</f>
        <v>0</v>
      </c>
      <c r="AN205" s="109">
        <f>IF(OR($E206=0,AN$78=0),0,AN$79/H_T)</f>
        <v>0</v>
      </c>
      <c r="AO205" s="49" t="str">
        <f>IF(OR($E206=0,AO$78=0),"",MAX(ABS(AN205),ABS(AP205)))</f>
        <v/>
      </c>
      <c r="AP205" s="57">
        <f>IF(OR($E206=0,AP$78=0),0,AP$79/H_T)</f>
        <v>0</v>
      </c>
      <c r="AQ205" s="109">
        <f>IF(OR($E206=0,AQ$78=0),0,AQ$79/H_T)</f>
        <v>0</v>
      </c>
      <c r="AR205" s="49" t="str">
        <f>IF(OR($E206=0,AR$78=0),"",MAX(ABS(AQ205),ABS(AS205)))</f>
        <v/>
      </c>
      <c r="AS205" s="57">
        <f>IF(OR($E206=0,AS$78=0),0,AS$79/H_T)</f>
        <v>0</v>
      </c>
      <c r="AT205" s="109">
        <f>IF(OR($E206=0,AT$78=0),0,AT$79/H_T)</f>
        <v>0</v>
      </c>
      <c r="AU205" s="49" t="str">
        <f>IF(OR($E206=0,AU$78=0),"",MAX(ABS(AT205),ABS(AV205)))</f>
        <v/>
      </c>
      <c r="AV205" s="57">
        <f>IF(OR($E206=0,AV$78=0),0,AV$79/H_T)</f>
        <v>0</v>
      </c>
      <c r="AW205" s="109">
        <f>IF(OR($E206=0,AW$78=0),0,AW$79/H_T)</f>
        <v>0</v>
      </c>
      <c r="AX205" s="49" t="str">
        <f>IF(OR($E206=0,AX$78=0),"",MAX(ABS(AW205),ABS(AY205)))</f>
        <v/>
      </c>
      <c r="AY205" s="57">
        <f>IF(OR($E206=0,AY$78=0),0,AY$79/H_T)</f>
        <v>0</v>
      </c>
      <c r="AZ205" s="109">
        <f>IF(OR($E206=0,AZ$78=0),0,AZ$79/H_T)</f>
        <v>0</v>
      </c>
      <c r="BA205" s="49" t="str">
        <f>IF(OR($E206=0,BA$78=0),"",MAX(ABS(AZ205),ABS(BB205)))</f>
        <v/>
      </c>
      <c r="BB205" s="57">
        <f>IF(OR($E206=0,BB$78=0),0,BB$79/H_T)</f>
        <v>0</v>
      </c>
      <c r="BC205" s="109">
        <f>IF(OR($E206=0,BC$78=0),0,BC$79/H_T)</f>
        <v>0</v>
      </c>
      <c r="BD205" s="49" t="str">
        <f>IF(OR($E206=0,BD$78=0),"",MAX(ABS(BC205),ABS(BE205)))</f>
        <v/>
      </c>
      <c r="BE205" s="57">
        <f>IF(OR($E206=0,BE$78=0),0,BE$79/H_T)</f>
        <v>0</v>
      </c>
      <c r="BF205" s="109">
        <f>IF(OR($E206=0,BF$78=0),0,BF$79/H_T)</f>
        <v>0</v>
      </c>
      <c r="BG205" s="49" t="str">
        <f>IF(OR($E206=0,BG$78=0),"",MAX(ABS(BF205),ABS(BH205)))</f>
        <v/>
      </c>
      <c r="BH205" s="57">
        <f>IF(OR($E206=0,BH$78=0),0,BH$79/H_T)</f>
        <v>0</v>
      </c>
      <c r="BI205" s="109">
        <f>IF(OR($E206=0,BI$78=0),0,BI$79/H_T)</f>
        <v>0</v>
      </c>
      <c r="BJ205" s="49" t="str">
        <f>IF(OR($E206=0,BJ$78=0),"",MAX(ABS(BI205),ABS(BK205)))</f>
        <v/>
      </c>
      <c r="BK205" s="57">
        <f>IF(OR($E206=0,BK$78=0),0,BK$79/H_T)</f>
        <v>0</v>
      </c>
      <c r="BL205" s="109">
        <f>IF(OR($E206=0,BL$78=0),0,BL$79/H_T)</f>
        <v>0</v>
      </c>
      <c r="BM205" s="49" t="str">
        <f>IF(OR($E206=0,BM$78=0),"",MAX(ABS(BL205),ABS(BN205)))</f>
        <v/>
      </c>
      <c r="BN205" s="57">
        <f>IF(OR($E206=0,BN$78=0),0,BN$79/H_T)</f>
        <v>0</v>
      </c>
      <c r="BO205" s="109">
        <f>IF(OR($E206=0,BO$78=0),0,BO$79/H_T)</f>
        <v>0</v>
      </c>
      <c r="BP205" s="49" t="str">
        <f>IF(OR($E206=0,BP$78=0),"",MAX(ABS(BO205),ABS(BQ205)))</f>
        <v/>
      </c>
      <c r="BQ205" s="57">
        <f>IF(OR($E206=0,BQ$78=0),0,BQ$79/H_T)</f>
        <v>0</v>
      </c>
      <c r="BR205" s="109">
        <f>IF(OR($E206=0,BR$78=0),0,BR$79/H_T)</f>
        <v>0</v>
      </c>
      <c r="BS205" s="49" t="str">
        <f>IF(OR($E206=0,BS$78=0),"",MAX(ABS(BR205),ABS(BT205)))</f>
        <v/>
      </c>
      <c r="BT205" s="57">
        <f>IF(OR($E206=0,BT$78=0),0,BT$79/H_T)</f>
        <v>0</v>
      </c>
      <c r="BU205" s="109">
        <f>IF(OR($E206=0,BU$78=0),0,BU$79/H_T)</f>
        <v>0</v>
      </c>
      <c r="BV205" s="49" t="str">
        <f>IF(OR($E206=0,BV$78=0),"",MAX(ABS(BU205),ABS(BW205)))</f>
        <v/>
      </c>
      <c r="BW205" s="57">
        <f>IF(OR($E206=0,BW$78=0),0,BW$79/H_T)</f>
        <v>0</v>
      </c>
      <c r="BX205" s="109">
        <f>IF(OR($E206=0,BX$78=0),0,BX$79/H_T)</f>
        <v>0</v>
      </c>
      <c r="BY205" s="49" t="str">
        <f>IF(OR($E206=0,BY$78=0),"",MAX(ABS(BX205),ABS(BZ205)))</f>
        <v/>
      </c>
      <c r="BZ205" s="57">
        <f>IF(OR($E206=0,BZ$78=0),0,BZ$79/H_T)</f>
        <v>0</v>
      </c>
      <c r="CA205" s="109">
        <f>IF(OR($E206=0,CA$78=0),0,CA$79/H_T)</f>
        <v>0</v>
      </c>
      <c r="CB205" s="49" t="str">
        <f>IF(OR($E206=0,CB$78=0),"",MAX(ABS(CA205),ABS(CC205)))</f>
        <v/>
      </c>
      <c r="CC205" s="57">
        <f>IF(OR($E206=0,CC$78=0),0,CC$79/H_T)</f>
        <v>0</v>
      </c>
    </row>
    <row r="206" spans="1:81">
      <c r="B206" s="17" t="s">
        <v>112</v>
      </c>
      <c r="C206" s="91" t="str">
        <f>IF(A202="","",MAX(ABS(H206),ABS(K206),ABS(N206),ABS(Q206),ABS(T206),ABS(W206),ABS(Z206),ABS(AC206),ABS(AF206),ABS(AI206),ABS(AL206),ABS(AO206),ABS(AR206),ABS(AU206),ABS(AX206),ABS(BA206),ABS(BD206),ABS(BG206),ABS(BJ206),ABS(BM206),ABS(BP206),ABS(BS206),ABS(BV206),ABS(BY206),ABS(CB206)))</f>
        <v/>
      </c>
      <c r="D206" s="17" t="s">
        <v>106</v>
      </c>
      <c r="E206" s="48">
        <f>T16</f>
        <v>0</v>
      </c>
      <c r="F206" s="85" t="s">
        <v>112</v>
      </c>
      <c r="G206" s="29"/>
      <c r="H206" s="86">
        <f>IF(OR($E206=0,H$78=0),0,IF(H$78&gt;0,SQRT(H204^2+H205^2),-SQRT(H204^2+H205^2)))</f>
        <v>0</v>
      </c>
      <c r="I206" s="30"/>
      <c r="J206" s="29"/>
      <c r="K206" s="86">
        <f>IF(OR($E206=0,K$78=0),0,IF(K$78&gt;0,SQRT(K204^2+K205^2),-SQRT(K204^2+K205^2)))</f>
        <v>0</v>
      </c>
      <c r="L206" s="30"/>
      <c r="M206" s="29"/>
      <c r="N206" s="86">
        <f>IF(OR($E206=0,N$78=0),0,IF(N$78&gt;0,SQRT(N204^2+N205^2),-SQRT(N204^2+N205^2)))</f>
        <v>0</v>
      </c>
      <c r="O206" s="30"/>
      <c r="P206" s="29"/>
      <c r="Q206" s="86">
        <f>IF(OR($E206=0,Q$78=0),0,IF(Q$78&gt;0,SQRT(Q204^2+Q205^2),-SQRT(Q204^2+Q205^2)))</f>
        <v>0</v>
      </c>
      <c r="R206" s="30"/>
      <c r="S206" s="29"/>
      <c r="T206" s="86">
        <f>IF(OR($E206=0,T$78=0),0,IF(T$78&gt;0,SQRT(T204^2+T205^2),-SQRT(T204^2+T205^2)))</f>
        <v>0</v>
      </c>
      <c r="U206" s="30"/>
      <c r="V206" s="29"/>
      <c r="W206" s="86">
        <f>IF(OR($E206=0,W$78=0),0,IF(W$78&gt;0,SQRT(W204^2+W205^2),-SQRT(W204^2+W205^2)))</f>
        <v>0</v>
      </c>
      <c r="X206" s="30"/>
      <c r="Y206" s="29"/>
      <c r="Z206" s="86">
        <f>IF(OR($E206=0,Z$78=0),0,IF(Z$78&gt;0,SQRT(Z204^2+Z205^2),-SQRT(Z204^2+Z205^2)))</f>
        <v>0</v>
      </c>
      <c r="AA206" s="30"/>
      <c r="AB206" s="29"/>
      <c r="AC206" s="86">
        <f>IF(OR($E206=0,AC$78=0),0,IF(AC$78&gt;0,SQRT(AC204^2+AC205^2),-SQRT(AC204^2+AC205^2)))</f>
        <v>0</v>
      </c>
      <c r="AD206" s="30"/>
      <c r="AE206" s="29"/>
      <c r="AF206" s="86">
        <f>IF(OR($E206=0,AF$78=0),0,IF(AF$78&gt;0,SQRT(AF204^2+AF205^2),-SQRT(AF204^2+AF205^2)))</f>
        <v>0</v>
      </c>
      <c r="AG206" s="30"/>
      <c r="AH206" s="29"/>
      <c r="AI206" s="86">
        <f>IF(OR($E206=0,AI$78=0),0,IF(AI$78&gt;0,SQRT(AI204^2+AI205^2),-SQRT(AI204^2+AI205^2)))</f>
        <v>0</v>
      </c>
      <c r="AJ206" s="30"/>
      <c r="AK206" s="29"/>
      <c r="AL206" s="86">
        <f>IF(OR($E206=0,AL$78=0),0,IF(AL$78&gt;0,SQRT(AL204^2+AL205^2),-SQRT(AL204^2+AL205^2)))</f>
        <v>0</v>
      </c>
      <c r="AM206" s="30"/>
      <c r="AN206" s="29"/>
      <c r="AO206" s="86">
        <f>IF(OR($E206=0,AO$78=0),0,IF(AO$78&gt;0,SQRT(AO204^2+AO205^2),-SQRT(AO204^2+AO205^2)))</f>
        <v>0</v>
      </c>
      <c r="AP206" s="30"/>
      <c r="AQ206" s="29"/>
      <c r="AR206" s="86">
        <f>IF(OR($E206=0,AR$78=0),0,IF(AR$78&gt;0,SQRT(AR204^2+AR205^2),-SQRT(AR204^2+AR205^2)))</f>
        <v>0</v>
      </c>
      <c r="AS206" s="30"/>
      <c r="AT206" s="29"/>
      <c r="AU206" s="86">
        <f>IF(OR($E206=0,AU$78=0),0,IF(AU$78&gt;0,SQRT(AU204^2+AU205^2),-SQRT(AU204^2+AU205^2)))</f>
        <v>0</v>
      </c>
      <c r="AV206" s="30"/>
      <c r="AW206" s="29"/>
      <c r="AX206" s="86">
        <f>IF(OR($E206=0,AX$78=0),0,IF(AX$78&gt;0,SQRT(AX204^2+AX205^2),-SQRT(AX204^2+AX205^2)))</f>
        <v>0</v>
      </c>
      <c r="AY206" s="30"/>
      <c r="AZ206" s="29"/>
      <c r="BA206" s="86">
        <f>IF(OR($E206=0,BA$78=0),0,IF(BA$78&gt;0,SQRT(BA204^2+BA205^2),-SQRT(BA204^2+BA205^2)))</f>
        <v>0</v>
      </c>
      <c r="BB206" s="30"/>
      <c r="BC206" s="29"/>
      <c r="BD206" s="86">
        <f>IF(OR($E206=0,BD$78=0),0,IF(BD$78&gt;0,SQRT(BD204^2+BD205^2),-SQRT(BD204^2+BD205^2)))</f>
        <v>0</v>
      </c>
      <c r="BE206" s="30"/>
      <c r="BF206" s="29"/>
      <c r="BG206" s="86">
        <f>IF(OR($E206=0,BG$78=0),0,IF(BG$78&gt;0,SQRT(BG204^2+BG205^2),-SQRT(BG204^2+BG205^2)))</f>
        <v>0</v>
      </c>
      <c r="BH206" s="30"/>
      <c r="BI206" s="29"/>
      <c r="BJ206" s="86">
        <f>IF(OR($E206=0,BJ$78=0),0,IF(BJ$78&gt;0,SQRT(BJ204^2+BJ205^2),-SQRT(BJ204^2+BJ205^2)))</f>
        <v>0</v>
      </c>
      <c r="BK206" s="30"/>
      <c r="BL206" s="29"/>
      <c r="BM206" s="86">
        <f>IF(OR($E206=0,BM$78=0),0,IF(BM$78&gt;0,SQRT(BM204^2+BM205^2),-SQRT(BM204^2+BM205^2)))</f>
        <v>0</v>
      </c>
      <c r="BN206" s="30"/>
      <c r="BO206" s="29"/>
      <c r="BP206" s="86">
        <f>IF(OR($E206=0,BP$78=0),0,IF(BP$78&gt;0,SQRT(BP204^2+BP205^2),-SQRT(BP204^2+BP205^2)))</f>
        <v>0</v>
      </c>
      <c r="BQ206" s="30"/>
      <c r="BR206" s="29"/>
      <c r="BS206" s="86">
        <f>IF(OR($E206=0,BS$78=0),0,IF(BS$78&gt;0,SQRT(BS204^2+BS205^2),-SQRT(BS204^2+BS205^2)))</f>
        <v>0</v>
      </c>
      <c r="BT206" s="30"/>
      <c r="BU206" s="29"/>
      <c r="BV206" s="86">
        <f>IF(OR($E206=0,BV$78=0),0,IF(BV$78&gt;0,SQRT(BV204^2+BV205^2),-SQRT(BV204^2+BV205^2)))</f>
        <v>0</v>
      </c>
      <c r="BW206" s="30"/>
      <c r="BX206" s="29"/>
      <c r="BY206" s="86">
        <f>IF(OR($E206=0,BY$78=0),0,IF(BY$78&gt;0,SQRT(BY204^2+BY205^2),-SQRT(BY204^2+BY205^2)))</f>
        <v>0</v>
      </c>
      <c r="BZ206" s="30"/>
      <c r="CA206" s="29"/>
      <c r="CB206" s="86">
        <f>IF(OR($E206=0,CB$78=0),0,IF(CB$78&gt;0,SQRT(CB204^2+CB205^2),-SQRT(CB204^2+CB205^2)))</f>
        <v>0</v>
      </c>
      <c r="CC206" s="30"/>
    </row>
    <row r="207" spans="1:81">
      <c r="B207" s="17" t="s">
        <v>106</v>
      </c>
      <c r="C207" s="17" t="str">
        <f>IF(A202="","",E206)</f>
        <v/>
      </c>
      <c r="E207" s="17"/>
      <c r="F207" s="17"/>
      <c r="G207" s="17"/>
      <c r="H207" s="17"/>
      <c r="I207" s="17"/>
      <c r="J207" s="17"/>
      <c r="K207" s="17"/>
      <c r="L207" s="17"/>
      <c r="M207" s="17"/>
      <c r="P207" s="17"/>
      <c r="AP207" s="17"/>
      <c r="AQ207" s="17"/>
      <c r="AR207" s="17"/>
      <c r="AS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</row>
    <row r="208" spans="1:81">
      <c r="E208" s="17"/>
      <c r="F208" s="17" t="s">
        <v>114</v>
      </c>
      <c r="G208" s="17"/>
      <c r="H208" s="17" t="str">
        <f>IF($E213=0,"",IF($E210=H_T,"unterstützt","frei"))</f>
        <v/>
      </c>
      <c r="I208" s="17"/>
      <c r="J208" s="17"/>
      <c r="K208" s="17" t="str">
        <f>IF($E213=0,"",IF($E210=H_T,"unterstützt","frei"))</f>
        <v/>
      </c>
      <c r="L208" s="17"/>
      <c r="M208" s="17"/>
      <c r="N208" s="17" t="str">
        <f>IF($E213=0,"",IF($E210=H_T,"unterstützt","frei"))</f>
        <v/>
      </c>
      <c r="P208" s="17"/>
      <c r="Q208" s="17" t="str">
        <f>IF($E213=0,"",IF($E210=H_T,"unterstützt","frei"))</f>
        <v/>
      </c>
      <c r="T208" s="17" t="str">
        <f>IF($E213=0,"",IF($E210=H_T,"unterstützt","frei"))</f>
        <v/>
      </c>
      <c r="W208" s="17" t="str">
        <f>IF($E213=0,"",IF($E210=H_T,"unterstützt","frei"))</f>
        <v/>
      </c>
      <c r="Z208" s="17" t="str">
        <f>IF($E213=0,"",IF($E210=H_T,"unterstützt","frei"))</f>
        <v/>
      </c>
      <c r="AC208" s="17" t="str">
        <f>IF($E213=0,"",IF($E210=H_T,"unterstützt","frei"))</f>
        <v/>
      </c>
      <c r="AF208" s="17" t="str">
        <f>IF($E213=0,"",IF($E210=H_T,"unterstützt","frei"))</f>
        <v/>
      </c>
      <c r="AI208" s="17" t="str">
        <f>IF($E213=0,"",IF($E210=H_T,"unterstützt","frei"))</f>
        <v/>
      </c>
      <c r="AL208" s="17" t="str">
        <f>IF($E213=0,"",IF($E210=H_T,"unterstützt","frei"))</f>
        <v/>
      </c>
      <c r="AO208" s="17" t="str">
        <f>IF($E213=0,"",IF($E210=H_T,"unterstützt","frei"))</f>
        <v/>
      </c>
      <c r="AP208" s="17"/>
      <c r="AQ208" s="17"/>
      <c r="AR208" s="17" t="str">
        <f>IF($E213=0,"",IF($E210=H_T,"unterstützt","frei"))</f>
        <v/>
      </c>
      <c r="AS208" s="17"/>
      <c r="AU208" s="17" t="str">
        <f>IF($E213=0,"",IF($E210=H_T,"unterstützt","frei"))</f>
        <v/>
      </c>
      <c r="AW208" s="17"/>
      <c r="AX208" s="17" t="str">
        <f>IF($E213=0,"",IF($E210=H_T,"unterstützt","frei"))</f>
        <v/>
      </c>
      <c r="AY208" s="17"/>
      <c r="AZ208" s="17"/>
      <c r="BA208" s="17" t="str">
        <f>IF($E213=0,"",IF($E210=H_T,"unterstützt","frei"))</f>
        <v/>
      </c>
      <c r="BB208" s="17"/>
      <c r="BC208" s="17"/>
      <c r="BD208" s="17" t="str">
        <f>IF($E213=0,"",IF($E210=H_T,"unterstützt","frei"))</f>
        <v/>
      </c>
      <c r="BE208" s="17"/>
      <c r="BF208" s="17"/>
      <c r="BG208" s="17" t="str">
        <f>IF($E213=0,"",IF($E210=H_T,"unterstützt","frei"))</f>
        <v/>
      </c>
      <c r="BH208" s="17"/>
      <c r="BI208" s="17"/>
      <c r="BJ208" s="17" t="str">
        <f>IF($E213=0,"",IF($E210=H_T,"unterstützt","frei"))</f>
        <v/>
      </c>
      <c r="BK208" s="17"/>
      <c r="BL208" s="17"/>
      <c r="BM208" s="17" t="str">
        <f>IF($E213=0,"",IF($E210=H_T,"unterstützt","frei"))</f>
        <v/>
      </c>
      <c r="BN208" s="17"/>
      <c r="BO208" s="17"/>
      <c r="BP208" s="17" t="str">
        <f>IF($E213=0,"",IF($E210=H_T,"unterstützt","frei"))</f>
        <v/>
      </c>
      <c r="BQ208" s="17"/>
      <c r="BR208" s="17"/>
      <c r="BS208" s="17" t="str">
        <f>IF($E213=0,"",IF($E210=H_T,"unterstützt","frei"))</f>
        <v/>
      </c>
      <c r="BT208" s="17"/>
      <c r="BU208" s="17"/>
      <c r="BV208" s="17" t="str">
        <f>IF($E213=0,"",IF($E210=H_T,"unterstützt","frei"))</f>
        <v/>
      </c>
      <c r="BW208" s="17"/>
      <c r="BX208" s="17"/>
      <c r="BY208" s="17" t="str">
        <f>IF($E213=0,"",IF($E210=H_T,"unterstützt","frei"))</f>
        <v/>
      </c>
      <c r="BZ208" s="17"/>
      <c r="CA208" s="17"/>
      <c r="CB208" s="17" t="str">
        <f>IF($E213=0,"",IF($E210=H_T,"unterstützt","frei"))</f>
        <v/>
      </c>
      <c r="CC208" s="17"/>
    </row>
    <row r="209" spans="1:81">
      <c r="A209" s="89" t="str">
        <f>IF(OR(ABS(H213)=Bemessung!$C$24,ABS(K213)=Bemessung!$C$24,ABS(N213)=Bemessung!$C$24,ABS(Q213)=Bemessung!$C$24,ABS(T213)=Bemessung!$C$24,ABS(W213)=Bemessung!$C$24,ABS(Z213)=Bemessung!$C$24,ABS(AC213)=Bemessung!$C$24,ABS(AF213)=Bemessung!$C$24,ABS(AI213)=Bemessung!$C$24,ABS(AL213)=Bemessung!$C$24,ABS(AO213)=Bemessung!$C$24,ABS(AR213)=Bemessung!$C$24,ABS(AU213)=Bemessung!$C$24,ABS(AX213)=Bemessung!$C$24,ABS(BA213)=Bemessung!$C$24,ABS(BD213)=Bemessung!$C$24,ABS(BG213)=Bemessung!$C$24,ABS(BJ213)=Bemessung!$C$24,ABS(BM213)=Bemessung!$C$24,ABS(BP213)=Bemessung!$C$24,ABS(BS213)=Bemessung!$C$24,ABS(BV213)=Bemessung!$C$24,ABS(BY213)=Bemessung!$C$24,ABS(CB213)=Bemessung!$C$24),D209,"")</f>
        <v/>
      </c>
      <c r="D209" s="17">
        <v>19</v>
      </c>
      <c r="F209" s="17" t="s">
        <v>115</v>
      </c>
      <c r="G209" s="17"/>
      <c r="H209" s="48" t="str">
        <f>IF($E213=0,"",IF($E211=0,"unterstützt","frei"))</f>
        <v/>
      </c>
      <c r="I209" s="17"/>
      <c r="J209" s="17"/>
      <c r="K209" s="48" t="str">
        <f>IF($E213=0,"",IF($E211=0,"unterstützt","frei"))</f>
        <v/>
      </c>
      <c r="L209" s="17"/>
      <c r="M209" s="17"/>
      <c r="N209" s="48" t="str">
        <f>IF($E213=0,"",IF($E211=0,"unterstützt","frei"))</f>
        <v/>
      </c>
      <c r="P209" s="17"/>
      <c r="Q209" s="48" t="str">
        <f>IF($E213=0,"",IF($E211=0,"unterstützt","frei"))</f>
        <v/>
      </c>
      <c r="T209" s="48" t="str">
        <f>IF($E213=0,"",IF($E211=0,"unterstützt","frei"))</f>
        <v/>
      </c>
      <c r="W209" s="48" t="str">
        <f>IF($E213=0,"",IF($E211=0,"unterstützt","frei"))</f>
        <v/>
      </c>
      <c r="Z209" s="48" t="str">
        <f>IF($E213=0,"",IF($E211=0,"unterstützt","frei"))</f>
        <v/>
      </c>
      <c r="AC209" s="48" t="str">
        <f>IF($E213=0,"",IF($E211=0,"unterstützt","frei"))</f>
        <v/>
      </c>
      <c r="AF209" s="48" t="str">
        <f>IF($E213=0,"",IF($E211=0,"unterstützt","frei"))</f>
        <v/>
      </c>
      <c r="AI209" s="48" t="str">
        <f>IF($E213=0,"",IF($E211=0,"unterstützt","frei"))</f>
        <v/>
      </c>
      <c r="AL209" s="48" t="str">
        <f>IF($E213=0,"",IF($E211=0,"unterstützt","frei"))</f>
        <v/>
      </c>
      <c r="AO209" s="48" t="str">
        <f>IF($E213=0,"",IF($E211=0,"unterstützt","frei"))</f>
        <v/>
      </c>
      <c r="AP209" s="17"/>
      <c r="AQ209" s="17"/>
      <c r="AR209" s="48" t="str">
        <f>IF($E213=0,"",IF($E211=0,"unterstützt","frei"))</f>
        <v/>
      </c>
      <c r="AS209" s="17"/>
      <c r="AU209" s="48" t="str">
        <f>IF($E213=0,"",IF($E211=0,"unterstützt","frei"))</f>
        <v/>
      </c>
      <c r="AW209" s="17"/>
      <c r="AX209" s="48" t="str">
        <f>IF($E213=0,"",IF($E211=0,"unterstützt","frei"))</f>
        <v/>
      </c>
      <c r="AY209" s="17"/>
      <c r="AZ209" s="17"/>
      <c r="BA209" s="48" t="str">
        <f>IF($E213=0,"",IF($E211=0,"unterstützt","frei"))</f>
        <v/>
      </c>
      <c r="BB209" s="17"/>
      <c r="BC209" s="17"/>
      <c r="BD209" s="48" t="str">
        <f>IF($E213=0,"",IF($E211=0,"unterstützt","frei"))</f>
        <v/>
      </c>
      <c r="BE209" s="17"/>
      <c r="BF209" s="17"/>
      <c r="BG209" s="48" t="str">
        <f>IF($E213=0,"",IF($E211=0,"unterstützt","frei"))</f>
        <v/>
      </c>
      <c r="BH209" s="17"/>
      <c r="BI209" s="17"/>
      <c r="BJ209" s="48" t="str">
        <f>IF($E213=0,"",IF($E211=0,"unterstützt","frei"))</f>
        <v/>
      </c>
      <c r="BK209" s="17"/>
      <c r="BL209" s="17"/>
      <c r="BM209" s="48" t="str">
        <f>IF($E213=0,"",IF($E211=0,"unterstützt","frei"))</f>
        <v/>
      </c>
      <c r="BN209" s="17"/>
      <c r="BO209" s="17"/>
      <c r="BP209" s="48" t="str">
        <f>IF($E213=0,"",IF($E211=0,"unterstützt","frei"))</f>
        <v/>
      </c>
      <c r="BQ209" s="17"/>
      <c r="BR209" s="17"/>
      <c r="BS209" s="48" t="str">
        <f>IF($E213=0,"",IF($E211=0,"unterstützt","frei"))</f>
        <v/>
      </c>
      <c r="BT209" s="17"/>
      <c r="BU209" s="17"/>
      <c r="BV209" s="48" t="str">
        <f>IF($E213=0,"",IF($E211=0,"unterstützt","frei"))</f>
        <v/>
      </c>
      <c r="BW209" s="17"/>
      <c r="BX209" s="17"/>
      <c r="BY209" s="48" t="str">
        <f>IF($E213=0,"",IF($E211=0,"unterstützt","frei"))</f>
        <v/>
      </c>
      <c r="BZ209" s="17"/>
      <c r="CA209" s="17"/>
      <c r="CB209" s="48" t="str">
        <f>IF($E213=0,"",IF($E211=0,"unterstützt","frei"))</f>
        <v/>
      </c>
      <c r="CC209" s="17"/>
    </row>
    <row r="210" spans="1:81">
      <c r="B210" s="17"/>
      <c r="D210" s="17" t="s">
        <v>109</v>
      </c>
      <c r="E210" s="48">
        <f>E204</f>
        <v>0</v>
      </c>
      <c r="F210" s="53" t="s">
        <v>116</v>
      </c>
      <c r="G210" s="52"/>
      <c r="H210" s="84" t="str">
        <f>IF(OR($E213=0,H$78=0),"",IF(H$78=0,"",H$78/H_T))</f>
        <v/>
      </c>
      <c r="I210" s="14"/>
      <c r="J210" s="52"/>
      <c r="K210" s="84" t="str">
        <f>IF(OR($E213=0,K$78=0),"",IF(K$78=0,"",K$78/H_T))</f>
        <v/>
      </c>
      <c r="L210" s="14"/>
      <c r="M210" s="52"/>
      <c r="N210" s="84" t="str">
        <f>IF(OR($E213=0,N$78=0),"",IF(N$78=0,"",N$78/H_T))</f>
        <v/>
      </c>
      <c r="O210" s="14"/>
      <c r="P210" s="52"/>
      <c r="Q210" s="84" t="str">
        <f>IF(OR($E213=0,Q$78=0),"",IF(Q$78=0,"",Q$78/H_T))</f>
        <v/>
      </c>
      <c r="R210" s="14"/>
      <c r="S210" s="52"/>
      <c r="T210" s="84" t="str">
        <f>IF(OR($E213=0,T$78=0),"",IF(T$78=0,"",T$78/H_T))</f>
        <v/>
      </c>
      <c r="U210" s="14"/>
      <c r="V210" s="52"/>
      <c r="W210" s="84" t="str">
        <f>IF(OR($E213=0,W$78=0),"",IF(W$78=0,"",W$78/H_T))</f>
        <v/>
      </c>
      <c r="X210" s="14"/>
      <c r="Y210" s="52"/>
      <c r="Z210" s="84" t="str">
        <f>IF(OR($E213=0,Z$78=0),"",IF(Z$78=0,"",Z$78/H_T))</f>
        <v/>
      </c>
      <c r="AA210" s="14"/>
      <c r="AB210" s="52"/>
      <c r="AC210" s="84" t="str">
        <f>IF(OR($E213=0,AC$78=0),"",IF(AC$78=0,"",AC$78/H_T))</f>
        <v/>
      </c>
      <c r="AD210" s="14"/>
      <c r="AE210" s="52"/>
      <c r="AF210" s="84" t="str">
        <f>IF(OR($E213=0,AF$78=0),"",IF(AF$78=0,"",AF$78/H_T))</f>
        <v/>
      </c>
      <c r="AG210" s="14"/>
      <c r="AH210" s="52"/>
      <c r="AI210" s="84" t="str">
        <f>IF(OR($E213=0,AI$78=0),"",IF(AI$78=0,"",AI$78/H_T))</f>
        <v/>
      </c>
      <c r="AJ210" s="14"/>
      <c r="AK210" s="52"/>
      <c r="AL210" s="84" t="str">
        <f>IF(OR($E213=0,AL$78=0),"",IF(AL$78=0,"",AL$78/H_T))</f>
        <v/>
      </c>
      <c r="AM210" s="14"/>
      <c r="AN210" s="52"/>
      <c r="AO210" s="84" t="str">
        <f>IF(OR($E213=0,AO$78=0),"",IF(AO$78=0,"",AO$78/H_T))</f>
        <v/>
      </c>
      <c r="AP210" s="14"/>
      <c r="AQ210" s="52"/>
      <c r="AR210" s="84" t="str">
        <f>IF(OR($E213=0,AR$78=0),"",IF(AR$78=0,"",AR$78/H_T))</f>
        <v/>
      </c>
      <c r="AS210" s="14"/>
      <c r="AT210" s="52"/>
      <c r="AU210" s="84" t="str">
        <f>IF(OR($E213=0,AU$78=0),"",IF(AU$78=0,"",AU$78/H_T))</f>
        <v/>
      </c>
      <c r="AV210" s="14"/>
      <c r="AW210" s="52"/>
      <c r="AX210" s="84" t="str">
        <f>IF(OR($E213=0,AX$78=0),"",IF(AX$78=0,"",AX$78/H_T))</f>
        <v/>
      </c>
      <c r="AY210" s="14"/>
      <c r="AZ210" s="52"/>
      <c r="BA210" s="84" t="str">
        <f>IF(OR($E213=0,BA$78=0),"",IF(BA$78=0,"",BA$78/H_T))</f>
        <v/>
      </c>
      <c r="BB210" s="14"/>
      <c r="BC210" s="52"/>
      <c r="BD210" s="84" t="str">
        <f>IF(OR($E213=0,BD$78=0),"",IF(BD$78=0,"",BD$78/H_T))</f>
        <v/>
      </c>
      <c r="BE210" s="14"/>
      <c r="BF210" s="52"/>
      <c r="BG210" s="84" t="str">
        <f>IF(OR($E213=0,BG$78=0),"",IF(BG$78=0,"",BG$78/H_T))</f>
        <v/>
      </c>
      <c r="BH210" s="14"/>
      <c r="BI210" s="52"/>
      <c r="BJ210" s="84" t="str">
        <f>IF(OR($E213=0,BJ$78=0),"",IF(BJ$78=0,"",BJ$78/H_T))</f>
        <v/>
      </c>
      <c r="BK210" s="14"/>
      <c r="BL210" s="52"/>
      <c r="BM210" s="84" t="str">
        <f>IF(OR($E213=0,BM$78=0),"",IF(BM$78=0,"",BM$78/H_T))</f>
        <v/>
      </c>
      <c r="BN210" s="14"/>
      <c r="BO210" s="52"/>
      <c r="BP210" s="84" t="str">
        <f>IF(OR($E213=0,BP$78=0),"",IF(BP$78=0,"",BP$78/H_T))</f>
        <v/>
      </c>
      <c r="BQ210" s="14"/>
      <c r="BR210" s="52"/>
      <c r="BS210" s="84" t="str">
        <f>IF(OR($E213=0,BS$78=0),"",IF(BS$78=0,"",BS$78/H_T))</f>
        <v/>
      </c>
      <c r="BT210" s="14"/>
      <c r="BU210" s="52"/>
      <c r="BV210" s="84" t="str">
        <f>IF(OR($E213=0,BV$78=0),"",IF(BV$78=0,"",BV$78/H_T))</f>
        <v/>
      </c>
      <c r="BW210" s="14"/>
      <c r="BX210" s="52"/>
      <c r="BY210" s="84" t="str">
        <f>IF(OR($E213=0,BY$78=0),"",IF(BY$78=0,"",BY$78/H_T))</f>
        <v/>
      </c>
      <c r="BZ210" s="14"/>
      <c r="CA210" s="52"/>
      <c r="CB210" s="84" t="str">
        <f>IF(OR($E213=0,CB$78=0),"",IF(CB$78=0,"",CB$78/H_T))</f>
        <v/>
      </c>
      <c r="CC210" s="14"/>
    </row>
    <row r="211" spans="1:81">
      <c r="B211" s="17" t="s">
        <v>111</v>
      </c>
      <c r="C211" s="91" t="str">
        <f>IF(A209="","",MAX(MAX(H211,K211,N211,Q211,T211,W211,Z211,AC211,AF211,AI211,AL211,AO211,AR211,AU211,AX211,BA211,BD211,BG211,BJ211,BM211,BP211,BS211,BV211,BY211,CB211),ABS(MIN(H211,K211,N211,Q211,T211,W211,Z211,AC211,AF211,AI211,AL211,AO211,AR211,AU211,AX211,BA211,BD211,BG211,BJ211,BM211,BP211,BS211,BV211,BY211,CB211))))</f>
        <v/>
      </c>
      <c r="D211" s="17" t="s">
        <v>110</v>
      </c>
      <c r="E211" s="48">
        <f>E210-E213</f>
        <v>0</v>
      </c>
      <c r="F211" s="55" t="s">
        <v>111</v>
      </c>
      <c r="G211" s="33"/>
      <c r="H211" s="48" t="str">
        <f>IF(frei="nein",0,IF(OR($E213=0,H$78=0),"",IF(H$78=0,"",IF(AND(H208="frei",H209="frei"),6*H210*H$76/H$80/$E213,4*H210*H$76/H$80/$E213))))</f>
        <v/>
      </c>
      <c r="I211" s="48"/>
      <c r="J211" s="33"/>
      <c r="K211" s="48" t="str">
        <f>IF(frei="nein",0,IF(OR($E213=0,K$78=0),"",IF(K$78=0,"",IF(AND(K208="frei",K209="frei"),6*K210*K$76/K$80/$E213,4*K210*K$76/K$80/$E213))))</f>
        <v/>
      </c>
      <c r="L211" s="48"/>
      <c r="M211" s="33"/>
      <c r="N211" s="48" t="str">
        <f>IF(frei="nein",0,IF(OR($E213=0,N$78=0),"",IF(N$78=0,"",IF(AND(N208="frei",N209="frei"),6*N210*N$76/N$80/$E213,4*N210*N$76/N$80/$E213))))</f>
        <v/>
      </c>
      <c r="O211" s="48"/>
      <c r="P211" s="33"/>
      <c r="Q211" s="48" t="str">
        <f>IF(frei="nein",0,IF(OR($E213=0,Q$78=0),"",IF(Q$78=0,"",IF(AND(Q208="frei",Q209="frei"),6*Q210*Q$76/Q$80/$E213,4*Q210*Q$76/Q$80/$E213))))</f>
        <v/>
      </c>
      <c r="R211" s="48"/>
      <c r="S211" s="33"/>
      <c r="T211" s="48" t="str">
        <f>IF(frei="nein",0,IF(OR($E213=0,T$78=0),"",IF(T$78=0,"",IF(AND(T208="frei",T209="frei"),6*T210*T$76/T$80/$E213,4*T210*T$76/T$80/$E213))))</f>
        <v/>
      </c>
      <c r="U211" s="48"/>
      <c r="V211" s="33"/>
      <c r="W211" s="48" t="str">
        <f>IF(frei="nein",0,IF(OR($E213=0,W$78=0),"",IF(W$78=0,"",IF(AND(W208="frei",W209="frei"),6*W210*W$76/W$80/$E213,4*W210*W$76/W$80/$E213))))</f>
        <v/>
      </c>
      <c r="X211" s="48"/>
      <c r="Y211" s="33"/>
      <c r="Z211" s="48" t="str">
        <f>IF(frei="nein",0,IF(OR($E213=0,Z$78=0),"",IF(Z$78=0,"",IF(AND(Z208="frei",Z209="frei"),6*Z210*Z$76/Z$80/$E213,4*Z210*Z$76/Z$80/$E213))))</f>
        <v/>
      </c>
      <c r="AA211" s="48"/>
      <c r="AB211" s="33"/>
      <c r="AC211" s="48" t="str">
        <f>IF(frei="nein",0,IF(OR($E213=0,AC$78=0),"",IF(AC$78=0,"",IF(AND(AC208="frei",AC209="frei"),6*AC210*AC$76/AC$80/$E213,4*AC210*AC$76/AC$80/$E213))))</f>
        <v/>
      </c>
      <c r="AD211" s="48"/>
      <c r="AE211" s="33"/>
      <c r="AF211" s="48" t="str">
        <f>IF(frei="nein",0,IF(OR($E213=0,AF$78=0),"",IF(AF$78=0,"",IF(AND(AF208="frei",AF209="frei"),6*AF210*AF$76/AF$80/$E213,4*AF210*AF$76/AF$80/$E213))))</f>
        <v/>
      </c>
      <c r="AG211" s="48"/>
      <c r="AH211" s="33"/>
      <c r="AI211" s="48" t="str">
        <f>IF(frei="nein",0,IF(OR($E213=0,AI$78=0),"",IF(AI$78=0,"",IF(AND(AI208="frei",AI209="frei"),6*AI210*AI$76/AI$80/$E213,4*AI210*AI$76/AI$80/$E213))))</f>
        <v/>
      </c>
      <c r="AJ211" s="48"/>
      <c r="AK211" s="33"/>
      <c r="AL211" s="48" t="str">
        <f>IF(frei="nein",0,IF(OR($E213=0,AL$78=0),"",IF(AL$78=0,"",IF(AND(AL208="frei",AL209="frei"),6*AL210*AL$76/AL$80/$E213,4*AL210*AL$76/AL$80/$E213))))</f>
        <v/>
      </c>
      <c r="AM211" s="48"/>
      <c r="AN211" s="33"/>
      <c r="AO211" s="48" t="str">
        <f>IF(frei="nein",0,IF(OR($E213=0,AO$78=0),"",IF(AO$78=0,"",IF(AND(AO208="frei",AO209="frei"),6*AO210*AO$76/AO$80/$E213,4*AO210*AO$76/AO$80/$E213))))</f>
        <v/>
      </c>
      <c r="AP211" s="48"/>
      <c r="AQ211" s="33"/>
      <c r="AR211" s="48" t="str">
        <f>IF(frei="nein",0,IF(OR($E213=0,AR$78=0),"",IF(AR$78=0,"",IF(AND(AR208="frei",AR209="frei"),6*AR210*AR$76/AR$80/$E213,4*AR210*AR$76/AR$80/$E213))))</f>
        <v/>
      </c>
      <c r="AS211" s="48"/>
      <c r="AT211" s="33"/>
      <c r="AU211" s="48" t="str">
        <f>IF(frei="nein",0,IF(OR($E213=0,AU$78=0),"",IF(AU$78=0,"",IF(AND(AU208="frei",AU209="frei"),6*AU210*AU$76/AU$80/$E213,4*AU210*AU$76/AU$80/$E213))))</f>
        <v/>
      </c>
      <c r="AV211" s="48"/>
      <c r="AW211" s="33"/>
      <c r="AX211" s="48" t="str">
        <f>IF(frei="nein",0,IF(OR($E213=0,AX$78=0),"",IF(AX$78=0,"",IF(AND(AX208="frei",AX209="frei"),6*AX210*AX$76/AX$80/$E213,4*AX210*AX$76/AX$80/$E213))))</f>
        <v/>
      </c>
      <c r="AY211" s="48"/>
      <c r="AZ211" s="33"/>
      <c r="BA211" s="48" t="str">
        <f>IF(frei="nein",0,IF(OR($E213=0,BA$78=0),"",IF(BA$78=0,"",IF(AND(BA208="frei",BA209="frei"),6*BA210*BA$76/BA$80/$E213,4*BA210*BA$76/BA$80/$E213))))</f>
        <v/>
      </c>
      <c r="BB211" s="48"/>
      <c r="BC211" s="33"/>
      <c r="BD211" s="48" t="str">
        <f>IF(frei="nein",0,IF(OR($E213=0,BD$78=0),"",IF(BD$78=0,"",IF(AND(BD208="frei",BD209="frei"),6*BD210*BD$76/BD$80/$E213,4*BD210*BD$76/BD$80/$E213))))</f>
        <v/>
      </c>
      <c r="BE211" s="48"/>
      <c r="BF211" s="33"/>
      <c r="BG211" s="48" t="str">
        <f>IF(frei="nein",0,IF(OR($E213=0,BG$78=0),"",IF(BG$78=0,"",IF(AND(BG208="frei",BG209="frei"),6*BG210*BG$76/BG$80/$E213,4*BG210*BG$76/BG$80/$E213))))</f>
        <v/>
      </c>
      <c r="BH211" s="48"/>
      <c r="BI211" s="33"/>
      <c r="BJ211" s="48" t="str">
        <f>IF(frei="nein",0,IF(OR($E213=0,BJ$78=0),"",IF(BJ$78=0,"",IF(AND(BJ208="frei",BJ209="frei"),6*BJ210*BJ$76/BJ$80/$E213,4*BJ210*BJ$76/BJ$80/$E213))))</f>
        <v/>
      </c>
      <c r="BK211" s="48"/>
      <c r="BL211" s="33"/>
      <c r="BM211" s="48" t="str">
        <f>IF(frei="nein",0,IF(OR($E213=0,BM$78=0),"",IF(BM$78=0,"",IF(AND(BM208="frei",BM209="frei"),6*BM210*BM$76/BM$80/$E213,4*BM210*BM$76/BM$80/$E213))))</f>
        <v/>
      </c>
      <c r="BN211" s="48"/>
      <c r="BO211" s="33"/>
      <c r="BP211" s="48" t="str">
        <f>IF(frei="nein",0,IF(OR($E213=0,BP$78=0),"",IF(BP$78=0,"",IF(AND(BP208="frei",BP209="frei"),6*BP210*BP$76/BP$80/$E213,4*BP210*BP$76/BP$80/$E213))))</f>
        <v/>
      </c>
      <c r="BQ211" s="48"/>
      <c r="BR211" s="33"/>
      <c r="BS211" s="48" t="str">
        <f>IF(frei="nein",0,IF(OR($E213=0,BS$78=0),"",IF(BS$78=0,"",IF(AND(BS208="frei",BS209="frei"),6*BS210*BS$76/BS$80/$E213,4*BS210*BS$76/BS$80/$E213))))</f>
        <v/>
      </c>
      <c r="BT211" s="48"/>
      <c r="BU211" s="33"/>
      <c r="BV211" s="48" t="str">
        <f>IF(frei="nein",0,IF(OR($E213=0,BV$78=0),"",IF(BV$78=0,"",IF(AND(BV208="frei",BV209="frei"),6*BV210*BV$76/BV$80/$E213,4*BV210*BV$76/BV$80/$E213))))</f>
        <v/>
      </c>
      <c r="BW211" s="48"/>
      <c r="BX211" s="33"/>
      <c r="BY211" s="48" t="str">
        <f>IF(frei="nein",0,IF(OR($E213=0,BY$78=0),"",IF(BY$78=0,"",IF(AND(BY208="frei",BY209="frei"),6*BY210*BY$76/BY$80/$E213,4*BY210*BY$76/BY$80/$E213))))</f>
        <v/>
      </c>
      <c r="BZ211" s="48"/>
      <c r="CA211" s="33"/>
      <c r="CB211" s="48" t="str">
        <f>IF(frei="nein",0,IF(OR($E213=0,CB$78=0),"",IF(CB$78=0,"",IF(AND(CB208="frei",CB209="frei"),6*CB210*CB$76/CB$80/$E213,4*CB210*CB$76/CB$80/$E213))))</f>
        <v/>
      </c>
      <c r="CC211" s="48"/>
    </row>
    <row r="212" spans="1:81">
      <c r="B212" s="17"/>
      <c r="C212" s="90"/>
      <c r="F212" s="56" t="s">
        <v>149</v>
      </c>
      <c r="G212" s="109">
        <f>IF(OR($E213=0,G$78=0),0,G$79/H_T)</f>
        <v>0</v>
      </c>
      <c r="H212" s="49" t="str">
        <f>IF(OR($E213=0,H$78=0),"",MAX(ABS(G212),ABS(I212)))</f>
        <v/>
      </c>
      <c r="I212" s="57">
        <f>IF(OR($E213=0,I$78=0),0,I$79/H_T)</f>
        <v>0</v>
      </c>
      <c r="J212" s="109">
        <f>IF(OR($E213=0,J$78=0),0,J$79/H_T)</f>
        <v>0</v>
      </c>
      <c r="K212" s="49" t="str">
        <f>IF(OR($E213=0,K$78=0),"",MAX(ABS(J212),ABS(L212)))</f>
        <v/>
      </c>
      <c r="L212" s="57">
        <f>IF(OR($E213=0,L$78=0),0,L$79/H_T)</f>
        <v>0</v>
      </c>
      <c r="M212" s="109">
        <f>IF(OR($E213=0,M$78=0),0,M$79/H_T)</f>
        <v>0</v>
      </c>
      <c r="N212" s="49" t="str">
        <f>IF(OR($E213=0,N$78=0),"",MAX(ABS(M212),ABS(O212)))</f>
        <v/>
      </c>
      <c r="O212" s="57">
        <f>IF(OR($E213=0,O$78=0),0,O$79/H_T)</f>
        <v>0</v>
      </c>
      <c r="P212" s="109">
        <f>IF(OR($E213=0,P$78=0),0,P$79/H_T)</f>
        <v>0</v>
      </c>
      <c r="Q212" s="49" t="str">
        <f>IF(OR($E213=0,Q$78=0),"",MAX(ABS(P212),ABS(R212)))</f>
        <v/>
      </c>
      <c r="R212" s="57">
        <f>IF(OR($E213=0,R$78=0),0,R$79/H_T)</f>
        <v>0</v>
      </c>
      <c r="S212" s="109">
        <f>IF(OR($E213=0,S$78=0),0,S$79/H_T)</f>
        <v>0</v>
      </c>
      <c r="T212" s="49" t="str">
        <f>IF(OR($E213=0,T$78=0),"",MAX(ABS(S212),ABS(U212)))</f>
        <v/>
      </c>
      <c r="U212" s="57">
        <f>IF(OR($E213=0,U$78=0),0,U$79/H_T)</f>
        <v>0</v>
      </c>
      <c r="V212" s="109">
        <f>IF(OR($E213=0,V$78=0),0,V$79/H_T)</f>
        <v>0</v>
      </c>
      <c r="W212" s="49" t="str">
        <f>IF(OR($E213=0,W$78=0),"",MAX(ABS(V212),ABS(X212)))</f>
        <v/>
      </c>
      <c r="X212" s="57">
        <f>IF(OR($E213=0,X$78=0),0,X$79/H_T)</f>
        <v>0</v>
      </c>
      <c r="Y212" s="109">
        <f>IF(OR($E213=0,Y$78=0),0,Y$79/H_T)</f>
        <v>0</v>
      </c>
      <c r="Z212" s="49" t="str">
        <f>IF(OR($E213=0,Z$78=0),"",MAX(ABS(Y212),ABS(AA212)))</f>
        <v/>
      </c>
      <c r="AA212" s="57">
        <f>IF(OR($E213=0,AA$78=0),0,AA$79/H_T)</f>
        <v>0</v>
      </c>
      <c r="AB212" s="109">
        <f>IF(OR($E213=0,AB$78=0),0,AB$79/H_T)</f>
        <v>0</v>
      </c>
      <c r="AC212" s="49" t="str">
        <f>IF(OR($E213=0,AC$78=0),"",MAX(ABS(AB212),ABS(AD212)))</f>
        <v/>
      </c>
      <c r="AD212" s="57">
        <f>IF(OR($E213=0,AD$78=0),0,AD$79/H_T)</f>
        <v>0</v>
      </c>
      <c r="AE212" s="109">
        <f>IF(OR($E213=0,AE$78=0),0,AE$79/H_T)</f>
        <v>0</v>
      </c>
      <c r="AF212" s="49" t="str">
        <f>IF(OR($E213=0,AF$78=0),"",MAX(ABS(AE212),ABS(AG212)))</f>
        <v/>
      </c>
      <c r="AG212" s="57">
        <f>IF(OR($E213=0,AG$78=0),0,AG$79/H_T)</f>
        <v>0</v>
      </c>
      <c r="AH212" s="109">
        <f>IF(OR($E213=0,AH$78=0),0,AH$79/H_T)</f>
        <v>0</v>
      </c>
      <c r="AI212" s="49" t="str">
        <f>IF(OR($E213=0,AI$78=0),"",MAX(ABS(AH212),ABS(AJ212)))</f>
        <v/>
      </c>
      <c r="AJ212" s="57">
        <f>IF(OR($E213=0,AJ$78=0),0,AJ$79/H_T)</f>
        <v>0</v>
      </c>
      <c r="AK212" s="109">
        <f>IF(OR($E213=0,AK$78=0),0,AK$79/H_T)</f>
        <v>0</v>
      </c>
      <c r="AL212" s="49" t="str">
        <f>IF(OR($E213=0,AL$78=0),"",MAX(ABS(AK212),ABS(AM212)))</f>
        <v/>
      </c>
      <c r="AM212" s="57">
        <f>IF(OR($E213=0,AM$78=0),0,AM$79/H_T)</f>
        <v>0</v>
      </c>
      <c r="AN212" s="109">
        <f>IF(OR($E213=0,AN$78=0),0,AN$79/H_T)</f>
        <v>0</v>
      </c>
      <c r="AO212" s="49" t="str">
        <f>IF(OR($E213=0,AO$78=0),"",MAX(ABS(AN212),ABS(AP212)))</f>
        <v/>
      </c>
      <c r="AP212" s="57">
        <f>IF(OR($E213=0,AP$78=0),0,AP$79/H_T)</f>
        <v>0</v>
      </c>
      <c r="AQ212" s="109">
        <f>IF(OR($E213=0,AQ$78=0),0,AQ$79/H_T)</f>
        <v>0</v>
      </c>
      <c r="AR212" s="49" t="str">
        <f>IF(OR($E213=0,AR$78=0),"",MAX(ABS(AQ212),ABS(AS212)))</f>
        <v/>
      </c>
      <c r="AS212" s="57">
        <f>IF(OR($E213=0,AS$78=0),0,AS$79/H_T)</f>
        <v>0</v>
      </c>
      <c r="AT212" s="109">
        <f>IF(OR($E213=0,AT$78=0),0,AT$79/H_T)</f>
        <v>0</v>
      </c>
      <c r="AU212" s="49" t="str">
        <f>IF(OR($E213=0,AU$78=0),"",MAX(ABS(AT212),ABS(AV212)))</f>
        <v/>
      </c>
      <c r="AV212" s="57">
        <f>IF(OR($E213=0,AV$78=0),0,AV$79/H_T)</f>
        <v>0</v>
      </c>
      <c r="AW212" s="109">
        <f>IF(OR($E213=0,AW$78=0),0,AW$79/H_T)</f>
        <v>0</v>
      </c>
      <c r="AX212" s="49" t="str">
        <f>IF(OR($E213=0,AX$78=0),"",MAX(ABS(AW212),ABS(AY212)))</f>
        <v/>
      </c>
      <c r="AY212" s="57">
        <f>IF(OR($E213=0,AY$78=0),0,AY$79/H_T)</f>
        <v>0</v>
      </c>
      <c r="AZ212" s="109">
        <f>IF(OR($E213=0,AZ$78=0),0,AZ$79/H_T)</f>
        <v>0</v>
      </c>
      <c r="BA212" s="49" t="str">
        <f>IF(OR($E213=0,BA$78=0),"",MAX(ABS(AZ212),ABS(BB212)))</f>
        <v/>
      </c>
      <c r="BB212" s="57">
        <f>IF(OR($E213=0,BB$78=0),0,BB$79/H_T)</f>
        <v>0</v>
      </c>
      <c r="BC212" s="109">
        <f>IF(OR($E213=0,BC$78=0),0,BC$79/H_T)</f>
        <v>0</v>
      </c>
      <c r="BD212" s="49" t="str">
        <f>IF(OR($E213=0,BD$78=0),"",MAX(ABS(BC212),ABS(BE212)))</f>
        <v/>
      </c>
      <c r="BE212" s="57">
        <f>IF(OR($E213=0,BE$78=0),0,BE$79/H_T)</f>
        <v>0</v>
      </c>
      <c r="BF212" s="109">
        <f>IF(OR($E213=0,BF$78=0),0,BF$79/H_T)</f>
        <v>0</v>
      </c>
      <c r="BG212" s="49" t="str">
        <f>IF(OR($E213=0,BG$78=0),"",MAX(ABS(BF212),ABS(BH212)))</f>
        <v/>
      </c>
      <c r="BH212" s="57">
        <f>IF(OR($E213=0,BH$78=0),0,BH$79/H_T)</f>
        <v>0</v>
      </c>
      <c r="BI212" s="109">
        <f>IF(OR($E213=0,BI$78=0),0,BI$79/H_T)</f>
        <v>0</v>
      </c>
      <c r="BJ212" s="49" t="str">
        <f>IF(OR($E213=0,BJ$78=0),"",MAX(ABS(BI212),ABS(BK212)))</f>
        <v/>
      </c>
      <c r="BK212" s="57">
        <f>IF(OR($E213=0,BK$78=0),0,BK$79/H_T)</f>
        <v>0</v>
      </c>
      <c r="BL212" s="109">
        <f>IF(OR($E213=0,BL$78=0),0,BL$79/H_T)</f>
        <v>0</v>
      </c>
      <c r="BM212" s="49" t="str">
        <f>IF(OR($E213=0,BM$78=0),"",MAX(ABS(BL212),ABS(BN212)))</f>
        <v/>
      </c>
      <c r="BN212" s="57">
        <f>IF(OR($E213=0,BN$78=0),0,BN$79/H_T)</f>
        <v>0</v>
      </c>
      <c r="BO212" s="109">
        <f>IF(OR($E213=0,BO$78=0),0,BO$79/H_T)</f>
        <v>0</v>
      </c>
      <c r="BP212" s="49" t="str">
        <f>IF(OR($E213=0,BP$78=0),"",MAX(ABS(BO212),ABS(BQ212)))</f>
        <v/>
      </c>
      <c r="BQ212" s="57">
        <f>IF(OR($E213=0,BQ$78=0),0,BQ$79/H_T)</f>
        <v>0</v>
      </c>
      <c r="BR212" s="109">
        <f>IF(OR($E213=0,BR$78=0),0,BR$79/H_T)</f>
        <v>0</v>
      </c>
      <c r="BS212" s="49" t="str">
        <f>IF(OR($E213=0,BS$78=0),"",MAX(ABS(BR212),ABS(BT212)))</f>
        <v/>
      </c>
      <c r="BT212" s="57">
        <f>IF(OR($E213=0,BT$78=0),0,BT$79/H_T)</f>
        <v>0</v>
      </c>
      <c r="BU212" s="109">
        <f>IF(OR($E213=0,BU$78=0),0,BU$79/H_T)</f>
        <v>0</v>
      </c>
      <c r="BV212" s="49" t="str">
        <f>IF(OR($E213=0,BV$78=0),"",MAX(ABS(BU212),ABS(BW212)))</f>
        <v/>
      </c>
      <c r="BW212" s="57">
        <f>IF(OR($E213=0,BW$78=0),0,BW$79/H_T)</f>
        <v>0</v>
      </c>
      <c r="BX212" s="109">
        <f>IF(OR($E213=0,BX$78=0),0,BX$79/H_T)</f>
        <v>0</v>
      </c>
      <c r="BY212" s="49" t="str">
        <f>IF(OR($E213=0,BY$78=0),"",MAX(ABS(BX212),ABS(BZ212)))</f>
        <v/>
      </c>
      <c r="BZ212" s="57">
        <f>IF(OR($E213=0,BZ$78=0),0,BZ$79/H_T)</f>
        <v>0</v>
      </c>
      <c r="CA212" s="109">
        <f>IF(OR($E213=0,CA$78=0),0,CA$79/H_T)</f>
        <v>0</v>
      </c>
      <c r="CB212" s="49" t="str">
        <f>IF(OR($E213=0,CB$78=0),"",MAX(ABS(CA212),ABS(CC212)))</f>
        <v/>
      </c>
      <c r="CC212" s="57">
        <f>IF(OR($E213=0,CC$78=0),0,CC$79/H_T)</f>
        <v>0</v>
      </c>
    </row>
    <row r="213" spans="1:81">
      <c r="B213" s="17" t="s">
        <v>112</v>
      </c>
      <c r="C213" s="91" t="str">
        <f>IF(A209="","",MAX(ABS(H213),ABS(K213),ABS(N213),ABS(Q213),ABS(T213),ABS(W213),ABS(Z213),ABS(AC213),ABS(AF213),ABS(AI213),ABS(AL213),ABS(AO213),ABS(AR213),ABS(AU213),ABS(AX213),ABS(BA213),ABS(BD213),ABS(BG213),ABS(BJ213),ABS(BM213),ABS(BP213),ABS(BS213),ABS(BV213),ABS(BY213),ABS(CB213)))</f>
        <v/>
      </c>
      <c r="D213" s="17" t="s">
        <v>106</v>
      </c>
      <c r="E213" s="48">
        <f>U16</f>
        <v>0</v>
      </c>
      <c r="F213" s="85" t="s">
        <v>112</v>
      </c>
      <c r="G213" s="29"/>
      <c r="H213" s="86">
        <f>IF(OR($E213=0,H$78=0),0,IF(H$78&gt;0,SQRT(H211^2+H212^2),-SQRT(H211^2+H212^2)))</f>
        <v>0</v>
      </c>
      <c r="I213" s="30"/>
      <c r="J213" s="29"/>
      <c r="K213" s="86">
        <f>IF(OR($E213=0,K$78=0),0,IF(K$78&gt;0,SQRT(K211^2+K212^2),-SQRT(K211^2+K212^2)))</f>
        <v>0</v>
      </c>
      <c r="L213" s="30"/>
      <c r="M213" s="29"/>
      <c r="N213" s="86">
        <f>IF(OR($E213=0,N$78=0),0,IF(N$78&gt;0,SQRT(N211^2+N212^2),-SQRT(N211^2+N212^2)))</f>
        <v>0</v>
      </c>
      <c r="O213" s="30"/>
      <c r="P213" s="29"/>
      <c r="Q213" s="86">
        <f>IF(OR($E213=0,Q$78=0),0,IF(Q$78&gt;0,SQRT(Q211^2+Q212^2),-SQRT(Q211^2+Q212^2)))</f>
        <v>0</v>
      </c>
      <c r="R213" s="30"/>
      <c r="S213" s="29"/>
      <c r="T213" s="86">
        <f>IF(OR($E213=0,T$78=0),0,IF(T$78&gt;0,SQRT(T211^2+T212^2),-SQRT(T211^2+T212^2)))</f>
        <v>0</v>
      </c>
      <c r="U213" s="30"/>
      <c r="V213" s="29"/>
      <c r="W213" s="86">
        <f>IF(OR($E213=0,W$78=0),0,IF(W$78&gt;0,SQRT(W211^2+W212^2),-SQRT(W211^2+W212^2)))</f>
        <v>0</v>
      </c>
      <c r="X213" s="30"/>
      <c r="Y213" s="29"/>
      <c r="Z213" s="86">
        <f>IF(OR($E213=0,Z$78=0),0,IF(Z$78&gt;0,SQRT(Z211^2+Z212^2),-SQRT(Z211^2+Z212^2)))</f>
        <v>0</v>
      </c>
      <c r="AA213" s="30"/>
      <c r="AB213" s="29"/>
      <c r="AC213" s="86">
        <f>IF(OR($E213=0,AC$78=0),0,IF(AC$78&gt;0,SQRT(AC211^2+AC212^2),-SQRT(AC211^2+AC212^2)))</f>
        <v>0</v>
      </c>
      <c r="AD213" s="30"/>
      <c r="AE213" s="29"/>
      <c r="AF213" s="86">
        <f>IF(OR($E213=0,AF$78=0),0,IF(AF$78&gt;0,SQRT(AF211^2+AF212^2),-SQRT(AF211^2+AF212^2)))</f>
        <v>0</v>
      </c>
      <c r="AG213" s="30"/>
      <c r="AH213" s="29"/>
      <c r="AI213" s="86">
        <f>IF(OR($E213=0,AI$78=0),0,IF(AI$78&gt;0,SQRT(AI211^2+AI212^2),-SQRT(AI211^2+AI212^2)))</f>
        <v>0</v>
      </c>
      <c r="AJ213" s="30"/>
      <c r="AK213" s="29"/>
      <c r="AL213" s="86">
        <f>IF(OR($E213=0,AL$78=0),0,IF(AL$78&gt;0,SQRT(AL211^2+AL212^2),-SQRT(AL211^2+AL212^2)))</f>
        <v>0</v>
      </c>
      <c r="AM213" s="30"/>
      <c r="AN213" s="29"/>
      <c r="AO213" s="86">
        <f>IF(OR($E213=0,AO$78=0),0,IF(AO$78&gt;0,SQRT(AO211^2+AO212^2),-SQRT(AO211^2+AO212^2)))</f>
        <v>0</v>
      </c>
      <c r="AP213" s="30"/>
      <c r="AQ213" s="29"/>
      <c r="AR213" s="86">
        <f>IF(OR($E213=0,AR$78=0),0,IF(AR$78&gt;0,SQRT(AR211^2+AR212^2),-SQRT(AR211^2+AR212^2)))</f>
        <v>0</v>
      </c>
      <c r="AS213" s="30"/>
      <c r="AT213" s="29"/>
      <c r="AU213" s="86">
        <f>IF(OR($E213=0,AU$78=0),0,IF(AU$78&gt;0,SQRT(AU211^2+AU212^2),-SQRT(AU211^2+AU212^2)))</f>
        <v>0</v>
      </c>
      <c r="AV213" s="30"/>
      <c r="AW213" s="29"/>
      <c r="AX213" s="86">
        <f>IF(OR($E213=0,AX$78=0),0,IF(AX$78&gt;0,SQRT(AX211^2+AX212^2),-SQRT(AX211^2+AX212^2)))</f>
        <v>0</v>
      </c>
      <c r="AY213" s="30"/>
      <c r="AZ213" s="29"/>
      <c r="BA213" s="86">
        <f>IF(OR($E213=0,BA$78=0),0,IF(BA$78&gt;0,SQRT(BA211^2+BA212^2),-SQRT(BA211^2+BA212^2)))</f>
        <v>0</v>
      </c>
      <c r="BB213" s="30"/>
      <c r="BC213" s="29"/>
      <c r="BD213" s="86">
        <f>IF(OR($E213=0,BD$78=0),0,IF(BD$78&gt;0,SQRT(BD211^2+BD212^2),-SQRT(BD211^2+BD212^2)))</f>
        <v>0</v>
      </c>
      <c r="BE213" s="30"/>
      <c r="BF213" s="29"/>
      <c r="BG213" s="86">
        <f>IF(OR($E213=0,BG$78=0),0,IF(BG$78&gt;0,SQRT(BG211^2+BG212^2),-SQRT(BG211^2+BG212^2)))</f>
        <v>0</v>
      </c>
      <c r="BH213" s="30"/>
      <c r="BI213" s="29"/>
      <c r="BJ213" s="86">
        <f>IF(OR($E213=0,BJ$78=0),0,IF(BJ$78&gt;0,SQRT(BJ211^2+BJ212^2),-SQRT(BJ211^2+BJ212^2)))</f>
        <v>0</v>
      </c>
      <c r="BK213" s="30"/>
      <c r="BL213" s="29"/>
      <c r="BM213" s="86">
        <f>IF(OR($E213=0,BM$78=0),0,IF(BM$78&gt;0,SQRT(BM211^2+BM212^2),-SQRT(BM211^2+BM212^2)))</f>
        <v>0</v>
      </c>
      <c r="BN213" s="30"/>
      <c r="BO213" s="29"/>
      <c r="BP213" s="86">
        <f>IF(OR($E213=0,BP$78=0),0,IF(BP$78&gt;0,SQRT(BP211^2+BP212^2),-SQRT(BP211^2+BP212^2)))</f>
        <v>0</v>
      </c>
      <c r="BQ213" s="30"/>
      <c r="BR213" s="29"/>
      <c r="BS213" s="86">
        <f>IF(OR($E213=0,BS$78=0),0,IF(BS$78&gt;0,SQRT(BS211^2+BS212^2),-SQRT(BS211^2+BS212^2)))</f>
        <v>0</v>
      </c>
      <c r="BT213" s="30"/>
      <c r="BU213" s="29"/>
      <c r="BV213" s="86">
        <f>IF(OR($E213=0,BV$78=0),0,IF(BV$78&gt;0,SQRT(BV211^2+BV212^2),-SQRT(BV211^2+BV212^2)))</f>
        <v>0</v>
      </c>
      <c r="BW213" s="30"/>
      <c r="BX213" s="29"/>
      <c r="BY213" s="86">
        <f>IF(OR($E213=0,BY$78=0),0,IF(BY$78&gt;0,SQRT(BY211^2+BY212^2),-SQRT(BY211^2+BY212^2)))</f>
        <v>0</v>
      </c>
      <c r="BZ213" s="30"/>
      <c r="CA213" s="29"/>
      <c r="CB213" s="86">
        <f>IF(OR($E213=0,CB$78=0),0,IF(CB$78&gt;0,SQRT(CB211^2+CB212^2),-SQRT(CB211^2+CB212^2)))</f>
        <v>0</v>
      </c>
      <c r="CC213" s="30"/>
    </row>
    <row r="214" spans="1:81">
      <c r="B214" s="17" t="s">
        <v>106</v>
      </c>
      <c r="C214" s="17" t="str">
        <f>IF(A209="","",E213)</f>
        <v/>
      </c>
      <c r="E214" s="17"/>
      <c r="F214" s="17"/>
      <c r="G214" s="17"/>
      <c r="H214" s="17"/>
      <c r="I214" s="17"/>
      <c r="J214" s="17"/>
      <c r="K214" s="17"/>
      <c r="L214" s="17"/>
      <c r="M214" s="17"/>
      <c r="P214" s="17"/>
      <c r="AP214" s="17"/>
      <c r="AQ214" s="17"/>
      <c r="AR214" s="17"/>
      <c r="AS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</row>
    <row r="215" spans="1:81">
      <c r="E215" s="17"/>
      <c r="F215" s="17" t="s">
        <v>114</v>
      </c>
      <c r="G215" s="17"/>
      <c r="H215" s="17" t="str">
        <f>IF($E220=0,"",IF($E217=H_T,"unterstützt","frei"))</f>
        <v/>
      </c>
      <c r="I215" s="17"/>
      <c r="J215" s="17"/>
      <c r="K215" s="17" t="str">
        <f>IF($E220=0,"",IF($E217=H_T,"unterstützt","frei"))</f>
        <v/>
      </c>
      <c r="L215" s="17"/>
      <c r="M215" s="17"/>
      <c r="N215" s="17" t="str">
        <f>IF($E220=0,"",IF($E217=H_T,"unterstützt","frei"))</f>
        <v/>
      </c>
      <c r="P215" s="17"/>
      <c r="Q215" s="17" t="str">
        <f>IF($E220=0,"",IF($E217=H_T,"unterstützt","frei"))</f>
        <v/>
      </c>
      <c r="T215" s="17" t="str">
        <f>IF($E220=0,"",IF($E217=H_T,"unterstützt","frei"))</f>
        <v/>
      </c>
      <c r="W215" s="17" t="str">
        <f>IF($E220=0,"",IF($E217=H_T,"unterstützt","frei"))</f>
        <v/>
      </c>
      <c r="Z215" s="17" t="str">
        <f>IF($E220=0,"",IF($E217=H_T,"unterstützt","frei"))</f>
        <v/>
      </c>
      <c r="AC215" s="17" t="str">
        <f>IF($E220=0,"",IF($E217=H_T,"unterstützt","frei"))</f>
        <v/>
      </c>
      <c r="AF215" s="17" t="str">
        <f>IF($E220=0,"",IF($E217=H_T,"unterstützt","frei"))</f>
        <v/>
      </c>
      <c r="AI215" s="17" t="str">
        <f>IF($E220=0,"",IF($E217=H_T,"unterstützt","frei"))</f>
        <v/>
      </c>
      <c r="AL215" s="17" t="str">
        <f>IF($E220=0,"",IF($E217=H_T,"unterstützt","frei"))</f>
        <v/>
      </c>
      <c r="AO215" s="17" t="str">
        <f>IF($E220=0,"",IF($E217=H_T,"unterstützt","frei"))</f>
        <v/>
      </c>
      <c r="AP215" s="17"/>
      <c r="AQ215" s="17"/>
      <c r="AR215" s="17" t="str">
        <f>IF($E220=0,"",IF($E217=H_T,"unterstützt","frei"))</f>
        <v/>
      </c>
      <c r="AS215" s="17"/>
      <c r="AU215" s="17" t="str">
        <f>IF($E220=0,"",IF($E217=H_T,"unterstützt","frei"))</f>
        <v/>
      </c>
      <c r="AW215" s="17"/>
      <c r="AX215" s="17" t="str">
        <f>IF($E220=0,"",IF($E217=H_T,"unterstützt","frei"))</f>
        <v/>
      </c>
      <c r="AY215" s="17"/>
      <c r="AZ215" s="17"/>
      <c r="BA215" s="17" t="str">
        <f>IF($E220=0,"",IF($E217=H_T,"unterstützt","frei"))</f>
        <v/>
      </c>
      <c r="BB215" s="17"/>
      <c r="BC215" s="17"/>
      <c r="BD215" s="17" t="str">
        <f>IF($E220=0,"",IF($E217=H_T,"unterstützt","frei"))</f>
        <v/>
      </c>
      <c r="BE215" s="17"/>
      <c r="BF215" s="17"/>
      <c r="BG215" s="17" t="str">
        <f>IF($E220=0,"",IF($E217=H_T,"unterstützt","frei"))</f>
        <v/>
      </c>
      <c r="BH215" s="17"/>
      <c r="BI215" s="17"/>
      <c r="BJ215" s="17" t="str">
        <f>IF($E220=0,"",IF($E217=H_T,"unterstützt","frei"))</f>
        <v/>
      </c>
      <c r="BK215" s="17"/>
      <c r="BL215" s="17"/>
      <c r="BM215" s="17" t="str">
        <f>IF($E220=0,"",IF($E217=H_T,"unterstützt","frei"))</f>
        <v/>
      </c>
      <c r="BN215" s="17"/>
      <c r="BO215" s="17"/>
      <c r="BP215" s="17" t="str">
        <f>IF($E220=0,"",IF($E217=H_T,"unterstützt","frei"))</f>
        <v/>
      </c>
      <c r="BQ215" s="17"/>
      <c r="BR215" s="17"/>
      <c r="BS215" s="17" t="str">
        <f>IF($E220=0,"",IF($E217=H_T,"unterstützt","frei"))</f>
        <v/>
      </c>
      <c r="BT215" s="17"/>
      <c r="BU215" s="17"/>
      <c r="BV215" s="17" t="str">
        <f>IF($E220=0,"",IF($E217=H_T,"unterstützt","frei"))</f>
        <v/>
      </c>
      <c r="BW215" s="17"/>
      <c r="BX215" s="17"/>
      <c r="BY215" s="17" t="str">
        <f>IF($E220=0,"",IF($E217=H_T,"unterstützt","frei"))</f>
        <v/>
      </c>
      <c r="BZ215" s="17"/>
      <c r="CA215" s="17"/>
      <c r="CB215" s="17" t="str">
        <f>IF($E220=0,"",IF($E217=H_T,"unterstützt","frei"))</f>
        <v/>
      </c>
      <c r="CC215" s="17"/>
    </row>
    <row r="216" spans="1:81">
      <c r="A216" s="89" t="str">
        <f>IF(OR(ABS(H220)=Bemessung!$C$24,ABS(K220)=Bemessung!$C$24,ABS(N220)=Bemessung!$C$24,ABS(Q220)=Bemessung!$C$24,ABS(T220)=Bemessung!$C$24,ABS(W220)=Bemessung!$C$24,ABS(Z220)=Bemessung!$C$24,ABS(AC220)=Bemessung!$C$24,ABS(AF220)=Bemessung!$C$24,ABS(AI220)=Bemessung!$C$24,ABS(AL220)=Bemessung!$C$24,ABS(AO220)=Bemessung!$C$24,ABS(AR220)=Bemessung!$C$24,ABS(AU220)=Bemessung!$C$24,ABS(AX220)=Bemessung!$C$24,ABS(BA220)=Bemessung!$C$24,ABS(BD220)=Bemessung!$C$24,ABS(BG220)=Bemessung!$C$24,ABS(BJ220)=Bemessung!$C$24,ABS(BM220)=Bemessung!$C$24,ABS(BP220)=Bemessung!$C$24,ABS(BS220)=Bemessung!$C$24,ABS(BV220)=Bemessung!$C$24,ABS(BY220)=Bemessung!$C$24,ABS(CB220)=Bemessung!$C$24),D216,"")</f>
        <v/>
      </c>
      <c r="D216" s="17">
        <v>20</v>
      </c>
      <c r="F216" s="17" t="s">
        <v>115</v>
      </c>
      <c r="G216" s="17"/>
      <c r="H216" s="48" t="str">
        <f>IF($E220=0,"",IF($E218=0,"unterstützt","frei"))</f>
        <v/>
      </c>
      <c r="I216" s="17"/>
      <c r="J216" s="17"/>
      <c r="K216" s="48" t="str">
        <f>IF($E220=0,"",IF($E218=0,"unterstützt","frei"))</f>
        <v/>
      </c>
      <c r="L216" s="17"/>
      <c r="M216" s="17"/>
      <c r="N216" s="48" t="str">
        <f>IF($E220=0,"",IF($E218=0,"unterstützt","frei"))</f>
        <v/>
      </c>
      <c r="P216" s="17"/>
      <c r="Q216" s="48" t="str">
        <f>IF($E220=0,"",IF($E218=0,"unterstützt","frei"))</f>
        <v/>
      </c>
      <c r="T216" s="48" t="str">
        <f>IF($E220=0,"",IF($E218=0,"unterstützt","frei"))</f>
        <v/>
      </c>
      <c r="W216" s="48" t="str">
        <f>IF($E220=0,"",IF($E218=0,"unterstützt","frei"))</f>
        <v/>
      </c>
      <c r="Z216" s="48" t="str">
        <f>IF($E220=0,"",IF($E218=0,"unterstützt","frei"))</f>
        <v/>
      </c>
      <c r="AC216" s="48" t="str">
        <f>IF($E220=0,"",IF($E218=0,"unterstützt","frei"))</f>
        <v/>
      </c>
      <c r="AF216" s="48" t="str">
        <f>IF($E220=0,"",IF($E218=0,"unterstützt","frei"))</f>
        <v/>
      </c>
      <c r="AI216" s="48" t="str">
        <f>IF($E220=0,"",IF($E218=0,"unterstützt","frei"))</f>
        <v/>
      </c>
      <c r="AL216" s="48" t="str">
        <f>IF($E220=0,"",IF($E218=0,"unterstützt","frei"))</f>
        <v/>
      </c>
      <c r="AO216" s="48" t="str">
        <f>IF($E220=0,"",IF($E218=0,"unterstützt","frei"))</f>
        <v/>
      </c>
      <c r="AP216" s="17"/>
      <c r="AQ216" s="17"/>
      <c r="AR216" s="48" t="str">
        <f>IF($E220=0,"",IF($E218=0,"unterstützt","frei"))</f>
        <v/>
      </c>
      <c r="AS216" s="17"/>
      <c r="AU216" s="48" t="str">
        <f>IF($E220=0,"",IF($E218=0,"unterstützt","frei"))</f>
        <v/>
      </c>
      <c r="AW216" s="17"/>
      <c r="AX216" s="48" t="str">
        <f>IF($E220=0,"",IF($E218=0,"unterstützt","frei"))</f>
        <v/>
      </c>
      <c r="AY216" s="17"/>
      <c r="AZ216" s="17"/>
      <c r="BA216" s="48" t="str">
        <f>IF($E220=0,"",IF($E218=0,"unterstützt","frei"))</f>
        <v/>
      </c>
      <c r="BB216" s="17"/>
      <c r="BC216" s="17"/>
      <c r="BD216" s="48" t="str">
        <f>IF($E220=0,"",IF($E218=0,"unterstützt","frei"))</f>
        <v/>
      </c>
      <c r="BE216" s="17"/>
      <c r="BF216" s="17"/>
      <c r="BG216" s="48" t="str">
        <f>IF($E220=0,"",IF($E218=0,"unterstützt","frei"))</f>
        <v/>
      </c>
      <c r="BH216" s="17"/>
      <c r="BI216" s="17"/>
      <c r="BJ216" s="48" t="str">
        <f>IF($E220=0,"",IF($E218=0,"unterstützt","frei"))</f>
        <v/>
      </c>
      <c r="BK216" s="17"/>
      <c r="BL216" s="17"/>
      <c r="BM216" s="48" t="str">
        <f>IF($E220=0,"",IF($E218=0,"unterstützt","frei"))</f>
        <v/>
      </c>
      <c r="BN216" s="17"/>
      <c r="BO216" s="17"/>
      <c r="BP216" s="48" t="str">
        <f>IF($E220=0,"",IF($E218=0,"unterstützt","frei"))</f>
        <v/>
      </c>
      <c r="BQ216" s="17"/>
      <c r="BR216" s="17"/>
      <c r="BS216" s="48" t="str">
        <f>IF($E220=0,"",IF($E218=0,"unterstützt","frei"))</f>
        <v/>
      </c>
      <c r="BT216" s="17"/>
      <c r="BU216" s="17"/>
      <c r="BV216" s="48" t="str">
        <f>IF($E220=0,"",IF($E218=0,"unterstützt","frei"))</f>
        <v/>
      </c>
      <c r="BW216" s="17"/>
      <c r="BX216" s="17"/>
      <c r="BY216" s="48" t="str">
        <f>IF($E220=0,"",IF($E218=0,"unterstützt","frei"))</f>
        <v/>
      </c>
      <c r="BZ216" s="17"/>
      <c r="CA216" s="17"/>
      <c r="CB216" s="48" t="str">
        <f>IF($E220=0,"",IF($E218=0,"unterstützt","frei"))</f>
        <v/>
      </c>
      <c r="CC216" s="17"/>
    </row>
    <row r="217" spans="1:81">
      <c r="B217" s="17"/>
      <c r="D217" s="17" t="s">
        <v>109</v>
      </c>
      <c r="E217" s="48">
        <f>E211</f>
        <v>0</v>
      </c>
      <c r="F217" s="53" t="s">
        <v>116</v>
      </c>
      <c r="G217" s="52"/>
      <c r="H217" s="84" t="str">
        <f>IF(OR($E220=0,H$78=0),"",IF(H$78=0,"",H$78/H_T))</f>
        <v/>
      </c>
      <c r="I217" s="14"/>
      <c r="J217" s="52"/>
      <c r="K217" s="84" t="str">
        <f>IF(OR($E220=0,K$78=0),"",IF(K$78=0,"",K$78/H_T))</f>
        <v/>
      </c>
      <c r="L217" s="14"/>
      <c r="M217" s="52"/>
      <c r="N217" s="84" t="str">
        <f>IF(OR($E220=0,N$78=0),"",IF(N$78=0,"",N$78/H_T))</f>
        <v/>
      </c>
      <c r="O217" s="14"/>
      <c r="P217" s="52"/>
      <c r="Q217" s="84" t="str">
        <f>IF(OR($E220=0,Q$78=0),"",IF(Q$78=0,"",Q$78/H_T))</f>
        <v/>
      </c>
      <c r="R217" s="14"/>
      <c r="S217" s="52"/>
      <c r="T217" s="84" t="str">
        <f>IF(OR($E220=0,T$78=0),"",IF(T$78=0,"",T$78/H_T))</f>
        <v/>
      </c>
      <c r="U217" s="14"/>
      <c r="V217" s="52"/>
      <c r="W217" s="84" t="str">
        <f>IF(OR($E220=0,W$78=0),"",IF(W$78=0,"",W$78/H_T))</f>
        <v/>
      </c>
      <c r="X217" s="14"/>
      <c r="Y217" s="52"/>
      <c r="Z217" s="84" t="str">
        <f>IF(OR($E220=0,Z$78=0),"",IF(Z$78=0,"",Z$78/H_T))</f>
        <v/>
      </c>
      <c r="AA217" s="14"/>
      <c r="AB217" s="52"/>
      <c r="AC217" s="84" t="str">
        <f>IF(OR($E220=0,AC$78=0),"",IF(AC$78=0,"",AC$78/H_T))</f>
        <v/>
      </c>
      <c r="AD217" s="14"/>
      <c r="AE217" s="52"/>
      <c r="AF217" s="84" t="str">
        <f>IF(OR($E220=0,AF$78=0),"",IF(AF$78=0,"",AF$78/H_T))</f>
        <v/>
      </c>
      <c r="AG217" s="14"/>
      <c r="AH217" s="52"/>
      <c r="AI217" s="84" t="str">
        <f>IF(OR($E220=0,AI$78=0),"",IF(AI$78=0,"",AI$78/H_T))</f>
        <v/>
      </c>
      <c r="AJ217" s="14"/>
      <c r="AK217" s="52"/>
      <c r="AL217" s="84" t="str">
        <f>IF(OR($E220=0,AL$78=0),"",IF(AL$78=0,"",AL$78/H_T))</f>
        <v/>
      </c>
      <c r="AM217" s="14"/>
      <c r="AN217" s="52"/>
      <c r="AO217" s="84" t="str">
        <f>IF(OR($E220=0,AO$78=0),"",IF(AO$78=0,"",AO$78/H_T))</f>
        <v/>
      </c>
      <c r="AP217" s="14"/>
      <c r="AQ217" s="52"/>
      <c r="AR217" s="84" t="str">
        <f>IF(OR($E220=0,AR$78=0),"",IF(AR$78=0,"",AR$78/H_T))</f>
        <v/>
      </c>
      <c r="AS217" s="14"/>
      <c r="AT217" s="52"/>
      <c r="AU217" s="84" t="str">
        <f>IF(OR($E220=0,AU$78=0),"",IF(AU$78=0,"",AU$78/H_T))</f>
        <v/>
      </c>
      <c r="AV217" s="14"/>
      <c r="AW217" s="52"/>
      <c r="AX217" s="84" t="str">
        <f>IF(OR($E220=0,AX$78=0),"",IF(AX$78=0,"",AX$78/H_T))</f>
        <v/>
      </c>
      <c r="AY217" s="14"/>
      <c r="AZ217" s="52"/>
      <c r="BA217" s="84" t="str">
        <f>IF(OR($E220=0,BA$78=0),"",IF(BA$78=0,"",BA$78/H_T))</f>
        <v/>
      </c>
      <c r="BB217" s="14"/>
      <c r="BC217" s="52"/>
      <c r="BD217" s="84" t="str">
        <f>IF(OR($E220=0,BD$78=0),"",IF(BD$78=0,"",BD$78/H_T))</f>
        <v/>
      </c>
      <c r="BE217" s="14"/>
      <c r="BF217" s="52"/>
      <c r="BG217" s="84" t="str">
        <f>IF(OR($E220=0,BG$78=0),"",IF(BG$78=0,"",BG$78/H_T))</f>
        <v/>
      </c>
      <c r="BH217" s="14"/>
      <c r="BI217" s="52"/>
      <c r="BJ217" s="84" t="str">
        <f>IF(OR($E220=0,BJ$78=0),"",IF(BJ$78=0,"",BJ$78/H_T))</f>
        <v/>
      </c>
      <c r="BK217" s="14"/>
      <c r="BL217" s="52"/>
      <c r="BM217" s="84" t="str">
        <f>IF(OR($E220=0,BM$78=0),"",IF(BM$78=0,"",BM$78/H_T))</f>
        <v/>
      </c>
      <c r="BN217" s="14"/>
      <c r="BO217" s="52"/>
      <c r="BP217" s="84" t="str">
        <f>IF(OR($E220=0,BP$78=0),"",IF(BP$78=0,"",BP$78/H_T))</f>
        <v/>
      </c>
      <c r="BQ217" s="14"/>
      <c r="BR217" s="52"/>
      <c r="BS217" s="84" t="str">
        <f>IF(OR($E220=0,BS$78=0),"",IF(BS$78=0,"",BS$78/H_T))</f>
        <v/>
      </c>
      <c r="BT217" s="14"/>
      <c r="BU217" s="52"/>
      <c r="BV217" s="84" t="str">
        <f>IF(OR($E220=0,BV$78=0),"",IF(BV$78=0,"",BV$78/H_T))</f>
        <v/>
      </c>
      <c r="BW217" s="14"/>
      <c r="BX217" s="52"/>
      <c r="BY217" s="84" t="str">
        <f>IF(OR($E220=0,BY$78=0),"",IF(BY$78=0,"",BY$78/H_T))</f>
        <v/>
      </c>
      <c r="BZ217" s="14"/>
      <c r="CA217" s="52"/>
      <c r="CB217" s="84" t="str">
        <f>IF(OR($E220=0,CB$78=0),"",IF(CB$78=0,"",CB$78/H_T))</f>
        <v/>
      </c>
      <c r="CC217" s="14"/>
    </row>
    <row r="218" spans="1:81">
      <c r="B218" s="17" t="s">
        <v>111</v>
      </c>
      <c r="C218" s="91" t="str">
        <f>IF(A216="","",MAX(MAX(H218,K218,N218,Q218,T218,W218,Z218,AC218,AF218,AI218,AL218,AO218,AR218,AU218,AX218,BA218,BD218,BG218,BJ218,BM218,BP218,BS218,BV218,BY218,CB218),ABS(MIN(H218,K218,N218,Q218,T218,W218,Z218,AC218,AF218,AI218,AL218,AO218,AR218,AU218,AX218,BA218,BD218,BG218,BJ218,BM218,BP218,BS218,BV218,BY218,CB218))))</f>
        <v/>
      </c>
      <c r="D218" s="17" t="s">
        <v>110</v>
      </c>
      <c r="E218" s="48">
        <f>E217-E220</f>
        <v>0</v>
      </c>
      <c r="F218" s="55" t="s">
        <v>111</v>
      </c>
      <c r="G218" s="33"/>
      <c r="H218" s="48" t="str">
        <f>IF(frei="nein",0,IF(OR($E220=0,H$78=0),"",IF(H$78=0,"",IF(AND(H215="frei",H216="frei"),6*H217*H$76/H$80/$E220,4*H217*H$76/H$80/$E220))))</f>
        <v/>
      </c>
      <c r="I218" s="48"/>
      <c r="J218" s="33"/>
      <c r="K218" s="48" t="str">
        <f>IF(frei="nein",0,IF(OR($E220=0,K$78=0),"",IF(K$78=0,"",IF(AND(K215="frei",K216="frei"),6*K217*K$76/K$80/$E220,4*K217*K$76/K$80/$E220))))</f>
        <v/>
      </c>
      <c r="L218" s="48"/>
      <c r="M218" s="33"/>
      <c r="N218" s="48" t="str">
        <f>IF(frei="nein",0,IF(OR($E220=0,N$78=0),"",IF(N$78=0,"",IF(AND(N215="frei",N216="frei"),6*N217*N$76/N$80/$E220,4*N217*N$76/N$80/$E220))))</f>
        <v/>
      </c>
      <c r="O218" s="48"/>
      <c r="P218" s="33"/>
      <c r="Q218" s="48" t="str">
        <f>IF(frei="nein",0,IF(OR($E220=0,Q$78=0),"",IF(Q$78=0,"",IF(AND(Q215="frei",Q216="frei"),6*Q217*Q$76/Q$80/$E220,4*Q217*Q$76/Q$80/$E220))))</f>
        <v/>
      </c>
      <c r="R218" s="48"/>
      <c r="S218" s="33"/>
      <c r="T218" s="48" t="str">
        <f>IF(frei="nein",0,IF(OR($E220=0,T$78=0),"",IF(T$78=0,"",IF(AND(T215="frei",T216="frei"),6*T217*T$76/T$80/$E220,4*T217*T$76/T$80/$E220))))</f>
        <v/>
      </c>
      <c r="U218" s="48"/>
      <c r="V218" s="33"/>
      <c r="W218" s="48" t="str">
        <f>IF(frei="nein",0,IF(OR($E220=0,W$78=0),"",IF(W$78=0,"",IF(AND(W215="frei",W216="frei"),6*W217*W$76/W$80/$E220,4*W217*W$76/W$80/$E220))))</f>
        <v/>
      </c>
      <c r="X218" s="48"/>
      <c r="Y218" s="33"/>
      <c r="Z218" s="48" t="str">
        <f>IF(frei="nein",0,IF(OR($E220=0,Z$78=0),"",IF(Z$78=0,"",IF(AND(Z215="frei",Z216="frei"),6*Z217*Z$76/Z$80/$E220,4*Z217*Z$76/Z$80/$E220))))</f>
        <v/>
      </c>
      <c r="AA218" s="48"/>
      <c r="AB218" s="33"/>
      <c r="AC218" s="48" t="str">
        <f>IF(frei="nein",0,IF(OR($E220=0,AC$78=0),"",IF(AC$78=0,"",IF(AND(AC215="frei",AC216="frei"),6*AC217*AC$76/AC$80/$E220,4*AC217*AC$76/AC$80/$E220))))</f>
        <v/>
      </c>
      <c r="AD218" s="48"/>
      <c r="AE218" s="33"/>
      <c r="AF218" s="48" t="str">
        <f>IF(frei="nein",0,IF(OR($E220=0,AF$78=0),"",IF(AF$78=0,"",IF(AND(AF215="frei",AF216="frei"),6*AF217*AF$76/AF$80/$E220,4*AF217*AF$76/AF$80/$E220))))</f>
        <v/>
      </c>
      <c r="AG218" s="48"/>
      <c r="AH218" s="33"/>
      <c r="AI218" s="48" t="str">
        <f>IF(frei="nein",0,IF(OR($E220=0,AI$78=0),"",IF(AI$78=0,"",IF(AND(AI215="frei",AI216="frei"),6*AI217*AI$76/AI$80/$E220,4*AI217*AI$76/AI$80/$E220))))</f>
        <v/>
      </c>
      <c r="AJ218" s="48"/>
      <c r="AK218" s="33"/>
      <c r="AL218" s="48" t="str">
        <f>IF(frei="nein",0,IF(OR($E220=0,AL$78=0),"",IF(AL$78=0,"",IF(AND(AL215="frei",AL216="frei"),6*AL217*AL$76/AL$80/$E220,4*AL217*AL$76/AL$80/$E220))))</f>
        <v/>
      </c>
      <c r="AM218" s="48"/>
      <c r="AN218" s="33"/>
      <c r="AO218" s="48" t="str">
        <f>IF(frei="nein",0,IF(OR($E220=0,AO$78=0),"",IF(AO$78=0,"",IF(AND(AO215="frei",AO216="frei"),6*AO217*AO$76/AO$80/$E220,4*AO217*AO$76/AO$80/$E220))))</f>
        <v/>
      </c>
      <c r="AP218" s="48"/>
      <c r="AQ218" s="33"/>
      <c r="AR218" s="48" t="str">
        <f>IF(frei="nein",0,IF(OR($E220=0,AR$78=0),"",IF(AR$78=0,"",IF(AND(AR215="frei",AR216="frei"),6*AR217*AR$76/AR$80/$E220,4*AR217*AR$76/AR$80/$E220))))</f>
        <v/>
      </c>
      <c r="AS218" s="48"/>
      <c r="AT218" s="33"/>
      <c r="AU218" s="48" t="str">
        <f>IF(frei="nein",0,IF(OR($E220=0,AU$78=0),"",IF(AU$78=0,"",IF(AND(AU215="frei",AU216="frei"),6*AU217*AU$76/AU$80/$E220,4*AU217*AU$76/AU$80/$E220))))</f>
        <v/>
      </c>
      <c r="AV218" s="48"/>
      <c r="AW218" s="33"/>
      <c r="AX218" s="48" t="str">
        <f>IF(frei="nein",0,IF(OR($E220=0,AX$78=0),"",IF(AX$78=0,"",IF(AND(AX215="frei",AX216="frei"),6*AX217*AX$76/AX$80/$E220,4*AX217*AX$76/AX$80/$E220))))</f>
        <v/>
      </c>
      <c r="AY218" s="48"/>
      <c r="AZ218" s="33"/>
      <c r="BA218" s="48" t="str">
        <f>IF(frei="nein",0,IF(OR($E220=0,BA$78=0),"",IF(BA$78=0,"",IF(AND(BA215="frei",BA216="frei"),6*BA217*BA$76/BA$80/$E220,4*BA217*BA$76/BA$80/$E220))))</f>
        <v/>
      </c>
      <c r="BB218" s="48"/>
      <c r="BC218" s="33"/>
      <c r="BD218" s="48" t="str">
        <f>IF(frei="nein",0,IF(OR($E220=0,BD$78=0),"",IF(BD$78=0,"",IF(AND(BD215="frei",BD216="frei"),6*BD217*BD$76/BD$80/$E220,4*BD217*BD$76/BD$80/$E220))))</f>
        <v/>
      </c>
      <c r="BE218" s="48"/>
      <c r="BF218" s="33"/>
      <c r="BG218" s="48" t="str">
        <f>IF(frei="nein",0,IF(OR($E220=0,BG$78=0),"",IF(BG$78=0,"",IF(AND(BG215="frei",BG216="frei"),6*BG217*BG$76/BG$80/$E220,4*BG217*BG$76/BG$80/$E220))))</f>
        <v/>
      </c>
      <c r="BH218" s="48"/>
      <c r="BI218" s="33"/>
      <c r="BJ218" s="48" t="str">
        <f>IF(frei="nein",0,IF(OR($E220=0,BJ$78=0),"",IF(BJ$78=0,"",IF(AND(BJ215="frei",BJ216="frei"),6*BJ217*BJ$76/BJ$80/$E220,4*BJ217*BJ$76/BJ$80/$E220))))</f>
        <v/>
      </c>
      <c r="BK218" s="48"/>
      <c r="BL218" s="33"/>
      <c r="BM218" s="48" t="str">
        <f>IF(frei="nein",0,IF(OR($E220=0,BM$78=0),"",IF(BM$78=0,"",IF(AND(BM215="frei",BM216="frei"),6*BM217*BM$76/BM$80/$E220,4*BM217*BM$76/BM$80/$E220))))</f>
        <v/>
      </c>
      <c r="BN218" s="48"/>
      <c r="BO218" s="33"/>
      <c r="BP218" s="48" t="str">
        <f>IF(frei="nein",0,IF(OR($E220=0,BP$78=0),"",IF(BP$78=0,"",IF(AND(BP215="frei",BP216="frei"),6*BP217*BP$76/BP$80/$E220,4*BP217*BP$76/BP$80/$E220))))</f>
        <v/>
      </c>
      <c r="BQ218" s="48"/>
      <c r="BR218" s="33"/>
      <c r="BS218" s="48" t="str">
        <f>IF(frei="nein",0,IF(OR($E220=0,BS$78=0),"",IF(BS$78=0,"",IF(AND(BS215="frei",BS216="frei"),6*BS217*BS$76/BS$80/$E220,4*BS217*BS$76/BS$80/$E220))))</f>
        <v/>
      </c>
      <c r="BT218" s="48"/>
      <c r="BU218" s="33"/>
      <c r="BV218" s="48" t="str">
        <f>IF(frei="nein",0,IF(OR($E220=0,BV$78=0),"",IF(BV$78=0,"",IF(AND(BV215="frei",BV216="frei"),6*BV217*BV$76/BV$80/$E220,4*BV217*BV$76/BV$80/$E220))))</f>
        <v/>
      </c>
      <c r="BW218" s="48"/>
      <c r="BX218" s="33"/>
      <c r="BY218" s="48" t="str">
        <f>IF(frei="nein",0,IF(OR($E220=0,BY$78=0),"",IF(BY$78=0,"",IF(AND(BY215="frei",BY216="frei"),6*BY217*BY$76/BY$80/$E220,4*BY217*BY$76/BY$80/$E220))))</f>
        <v/>
      </c>
      <c r="BZ218" s="48"/>
      <c r="CA218" s="33"/>
      <c r="CB218" s="48" t="str">
        <f>IF(frei="nein",0,IF(OR($E220=0,CB$78=0),"",IF(CB$78=0,"",IF(AND(CB215="frei",CB216="frei"),6*CB217*CB$76/CB$80/$E220,4*CB217*CB$76/CB$80/$E220))))</f>
        <v/>
      </c>
      <c r="CC218" s="48"/>
    </row>
    <row r="219" spans="1:81">
      <c r="B219" s="17"/>
      <c r="C219" s="90"/>
      <c r="F219" s="56" t="s">
        <v>149</v>
      </c>
      <c r="G219" s="109">
        <f>IF(OR($E220=0,G$78=0),0,G$79/H_T)</f>
        <v>0</v>
      </c>
      <c r="H219" s="49" t="str">
        <f>IF(OR($E220=0,H$78=0),"",MAX(ABS(G219),ABS(I219)))</f>
        <v/>
      </c>
      <c r="I219" s="57">
        <f>IF(OR($E220=0,I$78=0),0,I$79/H_T)</f>
        <v>0</v>
      </c>
      <c r="J219" s="109">
        <f>IF(OR($E220=0,J$78=0),0,J$79/H_T)</f>
        <v>0</v>
      </c>
      <c r="K219" s="49" t="str">
        <f>IF(OR($E220=0,K$78=0),"",MAX(ABS(J219),ABS(L219)))</f>
        <v/>
      </c>
      <c r="L219" s="57">
        <f>IF(OR($E220=0,L$78=0),0,L$79/H_T)</f>
        <v>0</v>
      </c>
      <c r="M219" s="109">
        <f>IF(OR($E220=0,M$78=0),0,M$79/H_T)</f>
        <v>0</v>
      </c>
      <c r="N219" s="49" t="str">
        <f>IF(OR($E220=0,N$78=0),"",MAX(ABS(M219),ABS(O219)))</f>
        <v/>
      </c>
      <c r="O219" s="57">
        <f>IF(OR($E220=0,O$78=0),0,O$79/H_T)</f>
        <v>0</v>
      </c>
      <c r="P219" s="109">
        <f>IF(OR($E220=0,P$78=0),0,P$79/H_T)</f>
        <v>0</v>
      </c>
      <c r="Q219" s="49" t="str">
        <f>IF(OR($E220=0,Q$78=0),"",MAX(ABS(P219),ABS(R219)))</f>
        <v/>
      </c>
      <c r="R219" s="57">
        <f>IF(OR($E220=0,R$78=0),0,R$79/H_T)</f>
        <v>0</v>
      </c>
      <c r="S219" s="109">
        <f>IF(OR($E220=0,S$78=0),0,S$79/H_T)</f>
        <v>0</v>
      </c>
      <c r="T219" s="49" t="str">
        <f>IF(OR($E220=0,T$78=0),"",MAX(ABS(S219),ABS(U219)))</f>
        <v/>
      </c>
      <c r="U219" s="57">
        <f>IF(OR($E220=0,U$78=0),0,U$79/H_T)</f>
        <v>0</v>
      </c>
      <c r="V219" s="109">
        <f>IF(OR($E220=0,V$78=0),0,V$79/H_T)</f>
        <v>0</v>
      </c>
      <c r="W219" s="49" t="str">
        <f>IF(OR($E220=0,W$78=0),"",MAX(ABS(V219),ABS(X219)))</f>
        <v/>
      </c>
      <c r="X219" s="57">
        <f>IF(OR($E220=0,X$78=0),0,X$79/H_T)</f>
        <v>0</v>
      </c>
      <c r="Y219" s="109">
        <f>IF(OR($E220=0,Y$78=0),0,Y$79/H_T)</f>
        <v>0</v>
      </c>
      <c r="Z219" s="49" t="str">
        <f>IF(OR($E220=0,Z$78=0),"",MAX(ABS(Y219),ABS(AA219)))</f>
        <v/>
      </c>
      <c r="AA219" s="57">
        <f>IF(OR($E220=0,AA$78=0),0,AA$79/H_T)</f>
        <v>0</v>
      </c>
      <c r="AB219" s="109">
        <f>IF(OR($E220=0,AB$78=0),0,AB$79/H_T)</f>
        <v>0</v>
      </c>
      <c r="AC219" s="49" t="str">
        <f>IF(OR($E220=0,AC$78=0),"",MAX(ABS(AB219),ABS(AD219)))</f>
        <v/>
      </c>
      <c r="AD219" s="57">
        <f>IF(OR($E220=0,AD$78=0),0,AD$79/H_T)</f>
        <v>0</v>
      </c>
      <c r="AE219" s="109">
        <f>IF(OR($E220=0,AE$78=0),0,AE$79/H_T)</f>
        <v>0</v>
      </c>
      <c r="AF219" s="49" t="str">
        <f>IF(OR($E220=0,AF$78=0),"",MAX(ABS(AE219),ABS(AG219)))</f>
        <v/>
      </c>
      <c r="AG219" s="57">
        <f>IF(OR($E220=0,AG$78=0),0,AG$79/H_T)</f>
        <v>0</v>
      </c>
      <c r="AH219" s="109">
        <f>IF(OR($E220=0,AH$78=0),0,AH$79/H_T)</f>
        <v>0</v>
      </c>
      <c r="AI219" s="49" t="str">
        <f>IF(OR($E220=0,AI$78=0),"",MAX(ABS(AH219),ABS(AJ219)))</f>
        <v/>
      </c>
      <c r="AJ219" s="57">
        <f>IF(OR($E220=0,AJ$78=0),0,AJ$79/H_T)</f>
        <v>0</v>
      </c>
      <c r="AK219" s="109">
        <f>IF(OR($E220=0,AK$78=0),0,AK$79/H_T)</f>
        <v>0</v>
      </c>
      <c r="AL219" s="49" t="str">
        <f>IF(OR($E220=0,AL$78=0),"",MAX(ABS(AK219),ABS(AM219)))</f>
        <v/>
      </c>
      <c r="AM219" s="57">
        <f>IF(OR($E220=0,AM$78=0),0,AM$79/H_T)</f>
        <v>0</v>
      </c>
      <c r="AN219" s="109">
        <f>IF(OR($E220=0,AN$78=0),0,AN$79/H_T)</f>
        <v>0</v>
      </c>
      <c r="AO219" s="49" t="str">
        <f>IF(OR($E220=0,AO$78=0),"",MAX(ABS(AN219),ABS(AP219)))</f>
        <v/>
      </c>
      <c r="AP219" s="57">
        <f>IF(OR($E220=0,AP$78=0),0,AP$79/H_T)</f>
        <v>0</v>
      </c>
      <c r="AQ219" s="109">
        <f>IF(OR($E220=0,AQ$78=0),0,AQ$79/H_T)</f>
        <v>0</v>
      </c>
      <c r="AR219" s="49" t="str">
        <f>IF(OR($E220=0,AR$78=0),"",MAX(ABS(AQ219),ABS(AS219)))</f>
        <v/>
      </c>
      <c r="AS219" s="57">
        <f>IF(OR($E220=0,AS$78=0),0,AS$79/H_T)</f>
        <v>0</v>
      </c>
      <c r="AT219" s="109">
        <f>IF(OR($E220=0,AT$78=0),0,AT$79/H_T)</f>
        <v>0</v>
      </c>
      <c r="AU219" s="49" t="str">
        <f>IF(OR($E220=0,AU$78=0),"",MAX(ABS(AT219),ABS(AV219)))</f>
        <v/>
      </c>
      <c r="AV219" s="57">
        <f>IF(OR($E220=0,AV$78=0),0,AV$79/H_T)</f>
        <v>0</v>
      </c>
      <c r="AW219" s="109">
        <f>IF(OR($E220=0,AW$78=0),0,AW$79/H_T)</f>
        <v>0</v>
      </c>
      <c r="AX219" s="49" t="str">
        <f>IF(OR($E220=0,AX$78=0),"",MAX(ABS(AW219),ABS(AY219)))</f>
        <v/>
      </c>
      <c r="AY219" s="57">
        <f>IF(OR($E220=0,AY$78=0),0,AY$79/H_T)</f>
        <v>0</v>
      </c>
      <c r="AZ219" s="109">
        <f>IF(OR($E220=0,AZ$78=0),0,AZ$79/H_T)</f>
        <v>0</v>
      </c>
      <c r="BA219" s="49" t="str">
        <f>IF(OR($E220=0,BA$78=0),"",MAX(ABS(AZ219),ABS(BB219)))</f>
        <v/>
      </c>
      <c r="BB219" s="57">
        <f>IF(OR($E220=0,BB$78=0),0,BB$79/H_T)</f>
        <v>0</v>
      </c>
      <c r="BC219" s="109">
        <f>IF(OR($E220=0,BC$78=0),0,BC$79/H_T)</f>
        <v>0</v>
      </c>
      <c r="BD219" s="49" t="str">
        <f>IF(OR($E220=0,BD$78=0),"",MAX(ABS(BC219),ABS(BE219)))</f>
        <v/>
      </c>
      <c r="BE219" s="57">
        <f>IF(OR($E220=0,BE$78=0),0,BE$79/H_T)</f>
        <v>0</v>
      </c>
      <c r="BF219" s="109">
        <f>IF(OR($E220=0,BF$78=0),0,BF$79/H_T)</f>
        <v>0</v>
      </c>
      <c r="BG219" s="49" t="str">
        <f>IF(OR($E220=0,BG$78=0),"",MAX(ABS(BF219),ABS(BH219)))</f>
        <v/>
      </c>
      <c r="BH219" s="57">
        <f>IF(OR($E220=0,BH$78=0),0,BH$79/H_T)</f>
        <v>0</v>
      </c>
      <c r="BI219" s="109">
        <f>IF(OR($E220=0,BI$78=0),0,BI$79/H_T)</f>
        <v>0</v>
      </c>
      <c r="BJ219" s="49" t="str">
        <f>IF(OR($E220=0,BJ$78=0),"",MAX(ABS(BI219),ABS(BK219)))</f>
        <v/>
      </c>
      <c r="BK219" s="57">
        <f>IF(OR($E220=0,BK$78=0),0,BK$79/H_T)</f>
        <v>0</v>
      </c>
      <c r="BL219" s="109">
        <f>IF(OR($E220=0,BL$78=0),0,BL$79/H_T)</f>
        <v>0</v>
      </c>
      <c r="BM219" s="49" t="str">
        <f>IF(OR($E220=0,BM$78=0),"",MAX(ABS(BL219),ABS(BN219)))</f>
        <v/>
      </c>
      <c r="BN219" s="57">
        <f>IF(OR($E220=0,BN$78=0),0,BN$79/H_T)</f>
        <v>0</v>
      </c>
      <c r="BO219" s="109">
        <f>IF(OR($E220=0,BO$78=0),0,BO$79/H_T)</f>
        <v>0</v>
      </c>
      <c r="BP219" s="49" t="str">
        <f>IF(OR($E220=0,BP$78=0),"",MAX(ABS(BO219),ABS(BQ219)))</f>
        <v/>
      </c>
      <c r="BQ219" s="57">
        <f>IF(OR($E220=0,BQ$78=0),0,BQ$79/H_T)</f>
        <v>0</v>
      </c>
      <c r="BR219" s="109">
        <f>IF(OR($E220=0,BR$78=0),0,BR$79/H_T)</f>
        <v>0</v>
      </c>
      <c r="BS219" s="49" t="str">
        <f>IF(OR($E220=0,BS$78=0),"",MAX(ABS(BR219),ABS(BT219)))</f>
        <v/>
      </c>
      <c r="BT219" s="57">
        <f>IF(OR($E220=0,BT$78=0),0,BT$79/H_T)</f>
        <v>0</v>
      </c>
      <c r="BU219" s="109">
        <f>IF(OR($E220=0,BU$78=0),0,BU$79/H_T)</f>
        <v>0</v>
      </c>
      <c r="BV219" s="49" t="str">
        <f>IF(OR($E220=0,BV$78=0),"",MAX(ABS(BU219),ABS(BW219)))</f>
        <v/>
      </c>
      <c r="BW219" s="57">
        <f>IF(OR($E220=0,BW$78=0),0,BW$79/H_T)</f>
        <v>0</v>
      </c>
      <c r="BX219" s="109">
        <f>IF(OR($E220=0,BX$78=0),0,BX$79/H_T)</f>
        <v>0</v>
      </c>
      <c r="BY219" s="49" t="str">
        <f>IF(OR($E220=0,BY$78=0),"",MAX(ABS(BX219),ABS(BZ219)))</f>
        <v/>
      </c>
      <c r="BZ219" s="57">
        <f>IF(OR($E220=0,BZ$78=0),0,BZ$79/H_T)</f>
        <v>0</v>
      </c>
      <c r="CA219" s="109">
        <f>IF(OR($E220=0,CA$78=0),0,CA$79/H_T)</f>
        <v>0</v>
      </c>
      <c r="CB219" s="49" t="str">
        <f>IF(OR($E220=0,CB$78=0),"",MAX(ABS(CA219),ABS(CC219)))</f>
        <v/>
      </c>
      <c r="CC219" s="57">
        <f>IF(OR($E220=0,CC$78=0),0,CC$79/H_T)</f>
        <v>0</v>
      </c>
    </row>
    <row r="220" spans="1:81">
      <c r="B220" s="17" t="s">
        <v>112</v>
      </c>
      <c r="C220" s="91" t="str">
        <f>IF(A216="","",MAX(ABS(H220),ABS(K220),ABS(N220),ABS(Q220),ABS(T220),ABS(W220),ABS(Z220),ABS(AC220),ABS(AF220),ABS(AI220),ABS(AL220),ABS(AO220),ABS(AR220),ABS(AU220),ABS(AX220),ABS(BA220),ABS(BD220),ABS(BG220),ABS(BJ220),ABS(BM220),ABS(BP220),ABS(BS220),ABS(BV220),ABS(BY220),ABS(CB220)))</f>
        <v/>
      </c>
      <c r="D220" s="17" t="s">
        <v>106</v>
      </c>
      <c r="E220" s="48">
        <f>V16</f>
        <v>0</v>
      </c>
      <c r="F220" s="85" t="s">
        <v>112</v>
      </c>
      <c r="G220" s="29"/>
      <c r="H220" s="86">
        <f>IF(OR($E220=0,H$78=0),0,IF(H$78&gt;0,SQRT(H218^2+H219^2),-SQRT(H218^2+H219^2)))</f>
        <v>0</v>
      </c>
      <c r="I220" s="30"/>
      <c r="J220" s="29"/>
      <c r="K220" s="86">
        <f>IF(OR($E220=0,K$78=0),0,IF(K$78&gt;0,SQRT(K218^2+K219^2),-SQRT(K218^2+K219^2)))</f>
        <v>0</v>
      </c>
      <c r="L220" s="30"/>
      <c r="M220" s="29"/>
      <c r="N220" s="86">
        <f>IF(OR($E220=0,N$78=0),0,IF(N$78&gt;0,SQRT(N218^2+N219^2),-SQRT(N218^2+N219^2)))</f>
        <v>0</v>
      </c>
      <c r="O220" s="30"/>
      <c r="P220" s="29"/>
      <c r="Q220" s="86">
        <f>IF(OR($E220=0,Q$78=0),0,IF(Q$78&gt;0,SQRT(Q218^2+Q219^2),-SQRT(Q218^2+Q219^2)))</f>
        <v>0</v>
      </c>
      <c r="R220" s="30"/>
      <c r="S220" s="29"/>
      <c r="T220" s="86">
        <f>IF(OR($E220=0,T$78=0),0,IF(T$78&gt;0,SQRT(T218^2+T219^2),-SQRT(T218^2+T219^2)))</f>
        <v>0</v>
      </c>
      <c r="U220" s="30"/>
      <c r="V220" s="29"/>
      <c r="W220" s="86">
        <f>IF(OR($E220=0,W$78=0),0,IF(W$78&gt;0,SQRT(W218^2+W219^2),-SQRT(W218^2+W219^2)))</f>
        <v>0</v>
      </c>
      <c r="X220" s="30"/>
      <c r="Y220" s="29"/>
      <c r="Z220" s="86">
        <f>IF(OR($E220=0,Z$78=0),0,IF(Z$78&gt;0,SQRT(Z218^2+Z219^2),-SQRT(Z218^2+Z219^2)))</f>
        <v>0</v>
      </c>
      <c r="AA220" s="30"/>
      <c r="AB220" s="29"/>
      <c r="AC220" s="86">
        <f>IF(OR($E220=0,AC$78=0),0,IF(AC$78&gt;0,SQRT(AC218^2+AC219^2),-SQRT(AC218^2+AC219^2)))</f>
        <v>0</v>
      </c>
      <c r="AD220" s="30"/>
      <c r="AE220" s="29"/>
      <c r="AF220" s="86">
        <f>IF(OR($E220=0,AF$78=0),0,IF(AF$78&gt;0,SQRT(AF218^2+AF219^2),-SQRT(AF218^2+AF219^2)))</f>
        <v>0</v>
      </c>
      <c r="AG220" s="30"/>
      <c r="AH220" s="29"/>
      <c r="AI220" s="86">
        <f>IF(OR($E220=0,AI$78=0),0,IF(AI$78&gt;0,SQRT(AI218^2+AI219^2),-SQRT(AI218^2+AI219^2)))</f>
        <v>0</v>
      </c>
      <c r="AJ220" s="30"/>
      <c r="AK220" s="29"/>
      <c r="AL220" s="86">
        <f>IF(OR($E220=0,AL$78=0),0,IF(AL$78&gt;0,SQRT(AL218^2+AL219^2),-SQRT(AL218^2+AL219^2)))</f>
        <v>0</v>
      </c>
      <c r="AM220" s="30"/>
      <c r="AN220" s="29"/>
      <c r="AO220" s="86">
        <f>IF(OR($E220=0,AO$78=0),0,IF(AO$78&gt;0,SQRT(AO218^2+AO219^2),-SQRT(AO218^2+AO219^2)))</f>
        <v>0</v>
      </c>
      <c r="AP220" s="30"/>
      <c r="AQ220" s="29"/>
      <c r="AR220" s="86">
        <f>IF(OR($E220=0,AR$78=0),0,IF(AR$78&gt;0,SQRT(AR218^2+AR219^2),-SQRT(AR218^2+AR219^2)))</f>
        <v>0</v>
      </c>
      <c r="AS220" s="30"/>
      <c r="AT220" s="29"/>
      <c r="AU220" s="86">
        <f>IF(OR($E220=0,AU$78=0),0,IF(AU$78&gt;0,SQRT(AU218^2+AU219^2),-SQRT(AU218^2+AU219^2)))</f>
        <v>0</v>
      </c>
      <c r="AV220" s="30"/>
      <c r="AW220" s="29"/>
      <c r="AX220" s="86">
        <f>IF(OR($E220=0,AX$78=0),0,IF(AX$78&gt;0,SQRT(AX218^2+AX219^2),-SQRT(AX218^2+AX219^2)))</f>
        <v>0</v>
      </c>
      <c r="AY220" s="30"/>
      <c r="AZ220" s="29"/>
      <c r="BA220" s="86">
        <f>IF(OR($E220=0,BA$78=0),0,IF(BA$78&gt;0,SQRT(BA218^2+BA219^2),-SQRT(BA218^2+BA219^2)))</f>
        <v>0</v>
      </c>
      <c r="BB220" s="30"/>
      <c r="BC220" s="29"/>
      <c r="BD220" s="86">
        <f>IF(OR($E220=0,BD$78=0),0,IF(BD$78&gt;0,SQRT(BD218^2+BD219^2),-SQRT(BD218^2+BD219^2)))</f>
        <v>0</v>
      </c>
      <c r="BE220" s="30"/>
      <c r="BF220" s="29"/>
      <c r="BG220" s="86">
        <f>IF(OR($E220=0,BG$78=0),0,IF(BG$78&gt;0,SQRT(BG218^2+BG219^2),-SQRT(BG218^2+BG219^2)))</f>
        <v>0</v>
      </c>
      <c r="BH220" s="30"/>
      <c r="BI220" s="29"/>
      <c r="BJ220" s="86">
        <f>IF(OR($E220=0,BJ$78=0),0,IF(BJ$78&gt;0,SQRT(BJ218^2+BJ219^2),-SQRT(BJ218^2+BJ219^2)))</f>
        <v>0</v>
      </c>
      <c r="BK220" s="30"/>
      <c r="BL220" s="29"/>
      <c r="BM220" s="86">
        <f>IF(OR($E220=0,BM$78=0),0,IF(BM$78&gt;0,SQRT(BM218^2+BM219^2),-SQRT(BM218^2+BM219^2)))</f>
        <v>0</v>
      </c>
      <c r="BN220" s="30"/>
      <c r="BO220" s="29"/>
      <c r="BP220" s="86">
        <f>IF(OR($E220=0,BP$78=0),0,IF(BP$78&gt;0,SQRT(BP218^2+BP219^2),-SQRT(BP218^2+BP219^2)))</f>
        <v>0</v>
      </c>
      <c r="BQ220" s="30"/>
      <c r="BR220" s="29"/>
      <c r="BS220" s="86">
        <f>IF(OR($E220=0,BS$78=0),0,IF(BS$78&gt;0,SQRT(BS218^2+BS219^2),-SQRT(BS218^2+BS219^2)))</f>
        <v>0</v>
      </c>
      <c r="BT220" s="30"/>
      <c r="BU220" s="29"/>
      <c r="BV220" s="86">
        <f>IF(OR($E220=0,BV$78=0),0,IF(BV$78&gt;0,SQRT(BV218^2+BV219^2),-SQRT(BV218^2+BV219^2)))</f>
        <v>0</v>
      </c>
      <c r="BW220" s="30"/>
      <c r="BX220" s="29"/>
      <c r="BY220" s="86">
        <f>IF(OR($E220=0,BY$78=0),0,IF(BY$78&gt;0,SQRT(BY218^2+BY219^2),-SQRT(BY218^2+BY219^2)))</f>
        <v>0</v>
      </c>
      <c r="BZ220" s="30"/>
      <c r="CA220" s="29"/>
      <c r="CB220" s="86">
        <f>IF(OR($E220=0,CB$78=0),0,IF(CB$78&gt;0,SQRT(CB218^2+CB219^2),-SQRT(CB218^2+CB219^2)))</f>
        <v>0</v>
      </c>
      <c r="CC220" s="30"/>
    </row>
    <row r="221" spans="1:81">
      <c r="B221" s="17" t="s">
        <v>106</v>
      </c>
      <c r="C221" s="17" t="str">
        <f>IF(A216="","",E220)</f>
        <v/>
      </c>
      <c r="E221" s="17"/>
      <c r="F221" s="17"/>
      <c r="G221" s="17"/>
      <c r="H221" s="17"/>
      <c r="I221" s="17"/>
      <c r="J221" s="17"/>
      <c r="K221" s="17"/>
      <c r="L221" s="17"/>
      <c r="M221" s="17"/>
      <c r="P221" s="17"/>
      <c r="AP221" s="17"/>
      <c r="AQ221" s="17"/>
      <c r="AR221" s="17"/>
      <c r="AS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</row>
    <row r="222" spans="1:81">
      <c r="E222" s="17"/>
      <c r="F222" s="17" t="s">
        <v>114</v>
      </c>
      <c r="G222" s="17"/>
      <c r="H222" s="17" t="str">
        <f>IF($E227=0,"",IF($E224=H_T,"unterstützt","frei"))</f>
        <v/>
      </c>
      <c r="I222" s="17"/>
      <c r="J222" s="17"/>
      <c r="K222" s="17" t="str">
        <f>IF($E227=0,"",IF($E224=H_T,"unterstützt","frei"))</f>
        <v/>
      </c>
      <c r="L222" s="17"/>
      <c r="M222" s="17"/>
      <c r="N222" s="17" t="str">
        <f>IF($E227=0,"",IF($E224=H_T,"unterstützt","frei"))</f>
        <v/>
      </c>
      <c r="P222" s="17"/>
      <c r="Q222" s="17" t="str">
        <f>IF($E227=0,"",IF($E224=H_T,"unterstützt","frei"))</f>
        <v/>
      </c>
      <c r="T222" s="17" t="str">
        <f>IF($E227=0,"",IF($E224=H_T,"unterstützt","frei"))</f>
        <v/>
      </c>
      <c r="W222" s="17" t="str">
        <f>IF($E227=0,"",IF($E224=H_T,"unterstützt","frei"))</f>
        <v/>
      </c>
      <c r="Z222" s="17" t="str">
        <f>IF($E227=0,"",IF($E224=H_T,"unterstützt","frei"))</f>
        <v/>
      </c>
      <c r="AC222" s="17" t="str">
        <f>IF($E227=0,"",IF($E224=H_T,"unterstützt","frei"))</f>
        <v/>
      </c>
      <c r="AF222" s="17" t="str">
        <f>IF($E227=0,"",IF($E224=H_T,"unterstützt","frei"))</f>
        <v/>
      </c>
      <c r="AI222" s="17" t="str">
        <f>IF($E227=0,"",IF($E224=H_T,"unterstützt","frei"))</f>
        <v/>
      </c>
      <c r="AL222" s="17" t="str">
        <f>IF($E227=0,"",IF($E224=H_T,"unterstützt","frei"))</f>
        <v/>
      </c>
      <c r="AO222" s="17" t="str">
        <f>IF($E227=0,"",IF($E224=H_T,"unterstützt","frei"))</f>
        <v/>
      </c>
      <c r="AP222" s="17"/>
      <c r="AQ222" s="17"/>
      <c r="AR222" s="17" t="str">
        <f>IF($E227=0,"",IF($E224=H_T,"unterstützt","frei"))</f>
        <v/>
      </c>
      <c r="AS222" s="17"/>
      <c r="AU222" s="17" t="str">
        <f>IF($E227=0,"",IF($E224=H_T,"unterstützt","frei"))</f>
        <v/>
      </c>
      <c r="AW222" s="17"/>
      <c r="AX222" s="17" t="str">
        <f>IF($E227=0,"",IF($E224=H_T,"unterstützt","frei"))</f>
        <v/>
      </c>
      <c r="AY222" s="17"/>
      <c r="AZ222" s="17"/>
      <c r="BA222" s="17" t="str">
        <f>IF($E227=0,"",IF($E224=H_T,"unterstützt","frei"))</f>
        <v/>
      </c>
      <c r="BB222" s="17"/>
      <c r="BC222" s="17"/>
      <c r="BD222" s="17" t="str">
        <f>IF($E227=0,"",IF($E224=H_T,"unterstützt","frei"))</f>
        <v/>
      </c>
      <c r="BE222" s="17"/>
      <c r="BF222" s="17"/>
      <c r="BG222" s="17" t="str">
        <f>IF($E227=0,"",IF($E224=H_T,"unterstützt","frei"))</f>
        <v/>
      </c>
      <c r="BH222" s="17"/>
      <c r="BI222" s="17"/>
      <c r="BJ222" s="17" t="str">
        <f>IF($E227=0,"",IF($E224=H_T,"unterstützt","frei"))</f>
        <v/>
      </c>
      <c r="BK222" s="17"/>
      <c r="BL222" s="17"/>
      <c r="BM222" s="17" t="str">
        <f>IF($E227=0,"",IF($E224=H_T,"unterstützt","frei"))</f>
        <v/>
      </c>
      <c r="BN222" s="17"/>
      <c r="BO222" s="17"/>
      <c r="BP222" s="17" t="str">
        <f>IF($E227=0,"",IF($E224=H_T,"unterstützt","frei"))</f>
        <v/>
      </c>
      <c r="BQ222" s="17"/>
      <c r="BR222" s="17"/>
      <c r="BS222" s="17" t="str">
        <f>IF($E227=0,"",IF($E224=H_T,"unterstützt","frei"))</f>
        <v/>
      </c>
      <c r="BT222" s="17"/>
      <c r="BU222" s="17"/>
      <c r="BV222" s="17" t="str">
        <f>IF($E227=0,"",IF($E224=H_T,"unterstützt","frei"))</f>
        <v/>
      </c>
      <c r="BW222" s="17"/>
      <c r="BX222" s="17"/>
      <c r="BY222" s="17" t="str">
        <f>IF($E227=0,"",IF($E224=H_T,"unterstützt","frei"))</f>
        <v/>
      </c>
      <c r="BZ222" s="17"/>
      <c r="CA222" s="17"/>
      <c r="CB222" s="17" t="str">
        <f>IF($E227=0,"",IF($E224=H_T,"unterstützt","frei"))</f>
        <v/>
      </c>
      <c r="CC222" s="17"/>
    </row>
    <row r="223" spans="1:81">
      <c r="A223" s="89" t="str">
        <f>IF(OR(ABS(H227)=Bemessung!$C$24,ABS(K227)=Bemessung!$C$24,ABS(N227)=Bemessung!$C$24,ABS(Q227)=Bemessung!$C$24,ABS(T227)=Bemessung!$C$24,ABS(W227)=Bemessung!$C$24,ABS(Z227)=Bemessung!$C$24,ABS(AC227)=Bemessung!$C$24,ABS(AF227)=Bemessung!$C$24,ABS(AI227)=Bemessung!$C$24,ABS(AL227)=Bemessung!$C$24,ABS(AO227)=Bemessung!$C$24,ABS(AR227)=Bemessung!$C$24,ABS(AU227)=Bemessung!$C$24,ABS(AX227)=Bemessung!$C$24,ABS(BA227)=Bemessung!$C$24,ABS(BD227)=Bemessung!$C$24,ABS(BG227)=Bemessung!$C$24,ABS(BJ227)=Bemessung!$C$24,ABS(BM227)=Bemessung!$C$24,ABS(BP227)=Bemessung!$C$24,ABS(BS227)=Bemessung!$C$24,ABS(BV227)=Bemessung!$C$24,ABS(BY227)=Bemessung!$C$24,ABS(CB227)=Bemessung!$C$24),D223,"")</f>
        <v/>
      </c>
      <c r="D223" s="17">
        <v>21</v>
      </c>
      <c r="F223" s="17" t="s">
        <v>115</v>
      </c>
      <c r="G223" s="17"/>
      <c r="H223" s="48" t="str">
        <f>IF($E227=0,"",IF($E225=0,"unterstützt","frei"))</f>
        <v/>
      </c>
      <c r="I223" s="17"/>
      <c r="J223" s="17"/>
      <c r="K223" s="48" t="str">
        <f>IF($E227=0,"",IF($E225=0,"unterstützt","frei"))</f>
        <v/>
      </c>
      <c r="L223" s="17"/>
      <c r="M223" s="17"/>
      <c r="N223" s="48" t="str">
        <f>IF($E227=0,"",IF($E225=0,"unterstützt","frei"))</f>
        <v/>
      </c>
      <c r="P223" s="17"/>
      <c r="Q223" s="48" t="str">
        <f>IF($E227=0,"",IF($E225=0,"unterstützt","frei"))</f>
        <v/>
      </c>
      <c r="T223" s="48" t="str">
        <f>IF($E227=0,"",IF($E225=0,"unterstützt","frei"))</f>
        <v/>
      </c>
      <c r="W223" s="48" t="str">
        <f>IF($E227=0,"",IF($E225=0,"unterstützt","frei"))</f>
        <v/>
      </c>
      <c r="Z223" s="48" t="str">
        <f>IF($E227=0,"",IF($E225=0,"unterstützt","frei"))</f>
        <v/>
      </c>
      <c r="AC223" s="48" t="str">
        <f>IF($E227=0,"",IF($E225=0,"unterstützt","frei"))</f>
        <v/>
      </c>
      <c r="AF223" s="48" t="str">
        <f>IF($E227=0,"",IF($E225=0,"unterstützt","frei"))</f>
        <v/>
      </c>
      <c r="AI223" s="48" t="str">
        <f>IF($E227=0,"",IF($E225=0,"unterstützt","frei"))</f>
        <v/>
      </c>
      <c r="AL223" s="48" t="str">
        <f>IF($E227=0,"",IF($E225=0,"unterstützt","frei"))</f>
        <v/>
      </c>
      <c r="AO223" s="48" t="str">
        <f>IF($E227=0,"",IF($E225=0,"unterstützt","frei"))</f>
        <v/>
      </c>
      <c r="AP223" s="17"/>
      <c r="AQ223" s="17"/>
      <c r="AR223" s="48" t="str">
        <f>IF($E227=0,"",IF($E225=0,"unterstützt","frei"))</f>
        <v/>
      </c>
      <c r="AS223" s="17"/>
      <c r="AU223" s="48" t="str">
        <f>IF($E227=0,"",IF($E225=0,"unterstützt","frei"))</f>
        <v/>
      </c>
      <c r="AW223" s="17"/>
      <c r="AX223" s="48" t="str">
        <f>IF($E227=0,"",IF($E225=0,"unterstützt","frei"))</f>
        <v/>
      </c>
      <c r="AY223" s="17"/>
      <c r="AZ223" s="17"/>
      <c r="BA223" s="48" t="str">
        <f>IF($E227=0,"",IF($E225=0,"unterstützt","frei"))</f>
        <v/>
      </c>
      <c r="BB223" s="17"/>
      <c r="BC223" s="17"/>
      <c r="BD223" s="48" t="str">
        <f>IF($E227=0,"",IF($E225=0,"unterstützt","frei"))</f>
        <v/>
      </c>
      <c r="BE223" s="17"/>
      <c r="BF223" s="17"/>
      <c r="BG223" s="48" t="str">
        <f>IF($E227=0,"",IF($E225=0,"unterstützt","frei"))</f>
        <v/>
      </c>
      <c r="BH223" s="17"/>
      <c r="BI223" s="17"/>
      <c r="BJ223" s="48" t="str">
        <f>IF($E227=0,"",IF($E225=0,"unterstützt","frei"))</f>
        <v/>
      </c>
      <c r="BK223" s="17"/>
      <c r="BL223" s="17"/>
      <c r="BM223" s="48" t="str">
        <f>IF($E227=0,"",IF($E225=0,"unterstützt","frei"))</f>
        <v/>
      </c>
      <c r="BN223" s="17"/>
      <c r="BO223" s="17"/>
      <c r="BP223" s="48" t="str">
        <f>IF($E227=0,"",IF($E225=0,"unterstützt","frei"))</f>
        <v/>
      </c>
      <c r="BQ223" s="17"/>
      <c r="BR223" s="17"/>
      <c r="BS223" s="48" t="str">
        <f>IF($E227=0,"",IF($E225=0,"unterstützt","frei"))</f>
        <v/>
      </c>
      <c r="BT223" s="17"/>
      <c r="BU223" s="17"/>
      <c r="BV223" s="48" t="str">
        <f>IF($E227=0,"",IF($E225=0,"unterstützt","frei"))</f>
        <v/>
      </c>
      <c r="BW223" s="17"/>
      <c r="BX223" s="17"/>
      <c r="BY223" s="48" t="str">
        <f>IF($E227=0,"",IF($E225=0,"unterstützt","frei"))</f>
        <v/>
      </c>
      <c r="BZ223" s="17"/>
      <c r="CA223" s="17"/>
      <c r="CB223" s="48" t="str">
        <f>IF($E227=0,"",IF($E225=0,"unterstützt","frei"))</f>
        <v/>
      </c>
      <c r="CC223" s="17"/>
    </row>
    <row r="224" spans="1:81">
      <c r="B224" s="17"/>
      <c r="D224" s="17" t="s">
        <v>109</v>
      </c>
      <c r="E224" s="48">
        <f>E218</f>
        <v>0</v>
      </c>
      <c r="F224" s="53" t="s">
        <v>116</v>
      </c>
      <c r="G224" s="52"/>
      <c r="H224" s="84" t="str">
        <f>IF(OR($E227=0,H$78=0),"",IF(H$78=0,"",H$78/H_T))</f>
        <v/>
      </c>
      <c r="I224" s="14"/>
      <c r="J224" s="52"/>
      <c r="K224" s="84" t="str">
        <f>IF(OR($E227=0,K$78=0),"",IF(K$78=0,"",K$78/H_T))</f>
        <v/>
      </c>
      <c r="L224" s="14"/>
      <c r="M224" s="52"/>
      <c r="N224" s="84" t="str">
        <f>IF(OR($E227=0,N$78=0),"",IF(N$78=0,"",N$78/H_T))</f>
        <v/>
      </c>
      <c r="O224" s="14"/>
      <c r="P224" s="52"/>
      <c r="Q224" s="84" t="str">
        <f>IF(OR($E227=0,Q$78=0),"",IF(Q$78=0,"",Q$78/H_T))</f>
        <v/>
      </c>
      <c r="R224" s="14"/>
      <c r="S224" s="52"/>
      <c r="T224" s="84" t="str">
        <f>IF(OR($E227=0,T$78=0),"",IF(T$78=0,"",T$78/H_T))</f>
        <v/>
      </c>
      <c r="U224" s="14"/>
      <c r="V224" s="52"/>
      <c r="W224" s="84" t="str">
        <f>IF(OR($E227=0,W$78=0),"",IF(W$78=0,"",W$78/H_T))</f>
        <v/>
      </c>
      <c r="X224" s="14"/>
      <c r="Y224" s="52"/>
      <c r="Z224" s="84" t="str">
        <f>IF(OR($E227=0,Z$78=0),"",IF(Z$78=0,"",Z$78/H_T))</f>
        <v/>
      </c>
      <c r="AA224" s="14"/>
      <c r="AB224" s="52"/>
      <c r="AC224" s="84" t="str">
        <f>IF(OR($E227=0,AC$78=0),"",IF(AC$78=0,"",AC$78/H_T))</f>
        <v/>
      </c>
      <c r="AD224" s="14"/>
      <c r="AE224" s="52"/>
      <c r="AF224" s="84" t="str">
        <f>IF(OR($E227=0,AF$78=0),"",IF(AF$78=0,"",AF$78/H_T))</f>
        <v/>
      </c>
      <c r="AG224" s="14"/>
      <c r="AH224" s="52"/>
      <c r="AI224" s="84" t="str">
        <f>IF(OR($E227=0,AI$78=0),"",IF(AI$78=0,"",AI$78/H_T))</f>
        <v/>
      </c>
      <c r="AJ224" s="14"/>
      <c r="AK224" s="52"/>
      <c r="AL224" s="84" t="str">
        <f>IF(OR($E227=0,AL$78=0),"",IF(AL$78=0,"",AL$78/H_T))</f>
        <v/>
      </c>
      <c r="AM224" s="14"/>
      <c r="AN224" s="52"/>
      <c r="AO224" s="84" t="str">
        <f>IF(OR($E227=0,AO$78=0),"",IF(AO$78=0,"",AO$78/H_T))</f>
        <v/>
      </c>
      <c r="AP224" s="14"/>
      <c r="AQ224" s="52"/>
      <c r="AR224" s="84" t="str">
        <f>IF(OR($E227=0,AR$78=0),"",IF(AR$78=0,"",AR$78/H_T))</f>
        <v/>
      </c>
      <c r="AS224" s="14"/>
      <c r="AT224" s="52"/>
      <c r="AU224" s="84" t="str">
        <f>IF(OR($E227=0,AU$78=0),"",IF(AU$78=0,"",AU$78/H_T))</f>
        <v/>
      </c>
      <c r="AV224" s="14"/>
      <c r="AW224" s="52"/>
      <c r="AX224" s="84" t="str">
        <f>IF(OR($E227=0,AX$78=0),"",IF(AX$78=0,"",AX$78/H_T))</f>
        <v/>
      </c>
      <c r="AY224" s="14"/>
      <c r="AZ224" s="52"/>
      <c r="BA224" s="84" t="str">
        <f>IF(OR($E227=0,BA$78=0),"",IF(BA$78=0,"",BA$78/H_T))</f>
        <v/>
      </c>
      <c r="BB224" s="14"/>
      <c r="BC224" s="52"/>
      <c r="BD224" s="84" t="str">
        <f>IF(OR($E227=0,BD$78=0),"",IF(BD$78=0,"",BD$78/H_T))</f>
        <v/>
      </c>
      <c r="BE224" s="14"/>
      <c r="BF224" s="52"/>
      <c r="BG224" s="84" t="str">
        <f>IF(OR($E227=0,BG$78=0),"",IF(BG$78=0,"",BG$78/H_T))</f>
        <v/>
      </c>
      <c r="BH224" s="14"/>
      <c r="BI224" s="52"/>
      <c r="BJ224" s="84" t="str">
        <f>IF(OR($E227=0,BJ$78=0),"",IF(BJ$78=0,"",BJ$78/H_T))</f>
        <v/>
      </c>
      <c r="BK224" s="14"/>
      <c r="BL224" s="52"/>
      <c r="BM224" s="84" t="str">
        <f>IF(OR($E227=0,BM$78=0),"",IF(BM$78=0,"",BM$78/H_T))</f>
        <v/>
      </c>
      <c r="BN224" s="14"/>
      <c r="BO224" s="52"/>
      <c r="BP224" s="84" t="str">
        <f>IF(OR($E227=0,BP$78=0),"",IF(BP$78=0,"",BP$78/H_T))</f>
        <v/>
      </c>
      <c r="BQ224" s="14"/>
      <c r="BR224" s="52"/>
      <c r="BS224" s="84" t="str">
        <f>IF(OR($E227=0,BS$78=0),"",IF(BS$78=0,"",BS$78/H_T))</f>
        <v/>
      </c>
      <c r="BT224" s="14"/>
      <c r="BU224" s="52"/>
      <c r="BV224" s="84" t="str">
        <f>IF(OR($E227=0,BV$78=0),"",IF(BV$78=0,"",BV$78/H_T))</f>
        <v/>
      </c>
      <c r="BW224" s="14"/>
      <c r="BX224" s="52"/>
      <c r="BY224" s="84" t="str">
        <f>IF(OR($E227=0,BY$78=0),"",IF(BY$78=0,"",BY$78/H_T))</f>
        <v/>
      </c>
      <c r="BZ224" s="14"/>
      <c r="CA224" s="52"/>
      <c r="CB224" s="84" t="str">
        <f>IF(OR($E227=0,CB$78=0),"",IF(CB$78=0,"",CB$78/H_T))</f>
        <v/>
      </c>
      <c r="CC224" s="14"/>
    </row>
    <row r="225" spans="1:81">
      <c r="B225" s="17" t="s">
        <v>111</v>
      </c>
      <c r="C225" s="91" t="str">
        <f>IF(A223="","",MAX(MAX(H225,K225,N225,Q225,T225,W225,Z225,AC225,AF225,AI225,AL225,AO225,AR225,AU225,AX225,BA225,BD225,BG225,BJ225,BM225,BP225,BS225,BV225,BY225,CB225),ABS(MIN(H225,K225,N225,Q225,T225,W225,Z225,AC225,AF225,AI225,AL225,AO225,AR225,AU225,AX225,BA225,BD225,BG225,BJ225,BM225,BP225,BS225,BV225,BY225,CB225))))</f>
        <v/>
      </c>
      <c r="D225" s="17" t="s">
        <v>110</v>
      </c>
      <c r="E225" s="48">
        <f>E224-E227</f>
        <v>0</v>
      </c>
      <c r="F225" s="55" t="s">
        <v>111</v>
      </c>
      <c r="G225" s="33"/>
      <c r="H225" s="48" t="str">
        <f>IF(frei="nein",0,IF(OR($E227=0,H$78=0),"",IF(H$78=0,"",IF(AND(H222="frei",H223="frei"),6*H224*H$76/H$80/$E227,4*H224*H$76/H$80/$E227))))</f>
        <v/>
      </c>
      <c r="I225" s="48"/>
      <c r="J225" s="33"/>
      <c r="K225" s="48" t="str">
        <f>IF(frei="nein",0,IF(OR($E227=0,K$78=0),"",IF(K$78=0,"",IF(AND(K222="frei",K223="frei"),6*K224*K$76/K$80/$E227,4*K224*K$76/K$80/$E227))))</f>
        <v/>
      </c>
      <c r="L225" s="48"/>
      <c r="M225" s="33"/>
      <c r="N225" s="48" t="str">
        <f>IF(frei="nein",0,IF(OR($E227=0,N$78=0),"",IF(N$78=0,"",IF(AND(N222="frei",N223="frei"),6*N224*N$76/N$80/$E227,4*N224*N$76/N$80/$E227))))</f>
        <v/>
      </c>
      <c r="O225" s="48"/>
      <c r="P225" s="33"/>
      <c r="Q225" s="48" t="str">
        <f>IF(frei="nein",0,IF(OR($E227=0,Q$78=0),"",IF(Q$78=0,"",IF(AND(Q222="frei",Q223="frei"),6*Q224*Q$76/Q$80/$E227,4*Q224*Q$76/Q$80/$E227))))</f>
        <v/>
      </c>
      <c r="R225" s="48"/>
      <c r="S225" s="33"/>
      <c r="T225" s="48" t="str">
        <f>IF(frei="nein",0,IF(OR($E227=0,T$78=0),"",IF(T$78=0,"",IF(AND(T222="frei",T223="frei"),6*T224*T$76/T$80/$E227,4*T224*T$76/T$80/$E227))))</f>
        <v/>
      </c>
      <c r="U225" s="48"/>
      <c r="V225" s="33"/>
      <c r="W225" s="48" t="str">
        <f>IF(frei="nein",0,IF(OR($E227=0,W$78=0),"",IF(W$78=0,"",IF(AND(W222="frei",W223="frei"),6*W224*W$76/W$80/$E227,4*W224*W$76/W$80/$E227))))</f>
        <v/>
      </c>
      <c r="X225" s="48"/>
      <c r="Y225" s="33"/>
      <c r="Z225" s="48" t="str">
        <f>IF(frei="nein",0,IF(OR($E227=0,Z$78=0),"",IF(Z$78=0,"",IF(AND(Z222="frei",Z223="frei"),6*Z224*Z$76/Z$80/$E227,4*Z224*Z$76/Z$80/$E227))))</f>
        <v/>
      </c>
      <c r="AA225" s="48"/>
      <c r="AB225" s="33"/>
      <c r="AC225" s="48" t="str">
        <f>IF(frei="nein",0,IF(OR($E227=0,AC$78=0),"",IF(AC$78=0,"",IF(AND(AC222="frei",AC223="frei"),6*AC224*AC$76/AC$80/$E227,4*AC224*AC$76/AC$80/$E227))))</f>
        <v/>
      </c>
      <c r="AD225" s="48"/>
      <c r="AE225" s="33"/>
      <c r="AF225" s="48" t="str">
        <f>IF(frei="nein",0,IF(OR($E227=0,AF$78=0),"",IF(AF$78=0,"",IF(AND(AF222="frei",AF223="frei"),6*AF224*AF$76/AF$80/$E227,4*AF224*AF$76/AF$80/$E227))))</f>
        <v/>
      </c>
      <c r="AG225" s="48"/>
      <c r="AH225" s="33"/>
      <c r="AI225" s="48" t="str">
        <f>IF(frei="nein",0,IF(OR($E227=0,AI$78=0),"",IF(AI$78=0,"",IF(AND(AI222="frei",AI223="frei"),6*AI224*AI$76/AI$80/$E227,4*AI224*AI$76/AI$80/$E227))))</f>
        <v/>
      </c>
      <c r="AJ225" s="48"/>
      <c r="AK225" s="33"/>
      <c r="AL225" s="48" t="str">
        <f>IF(frei="nein",0,IF(OR($E227=0,AL$78=0),"",IF(AL$78=0,"",IF(AND(AL222="frei",AL223="frei"),6*AL224*AL$76/AL$80/$E227,4*AL224*AL$76/AL$80/$E227))))</f>
        <v/>
      </c>
      <c r="AM225" s="48"/>
      <c r="AN225" s="33"/>
      <c r="AO225" s="48" t="str">
        <f>IF(frei="nein",0,IF(OR($E227=0,AO$78=0),"",IF(AO$78=0,"",IF(AND(AO222="frei",AO223="frei"),6*AO224*AO$76/AO$80/$E227,4*AO224*AO$76/AO$80/$E227))))</f>
        <v/>
      </c>
      <c r="AP225" s="48"/>
      <c r="AQ225" s="33"/>
      <c r="AR225" s="48" t="str">
        <f>IF(frei="nein",0,IF(OR($E227=0,AR$78=0),"",IF(AR$78=0,"",IF(AND(AR222="frei",AR223="frei"),6*AR224*AR$76/AR$80/$E227,4*AR224*AR$76/AR$80/$E227))))</f>
        <v/>
      </c>
      <c r="AS225" s="48"/>
      <c r="AT225" s="33"/>
      <c r="AU225" s="48" t="str">
        <f>IF(frei="nein",0,IF(OR($E227=0,AU$78=0),"",IF(AU$78=0,"",IF(AND(AU222="frei",AU223="frei"),6*AU224*AU$76/AU$80/$E227,4*AU224*AU$76/AU$80/$E227))))</f>
        <v/>
      </c>
      <c r="AV225" s="48"/>
      <c r="AW225" s="33"/>
      <c r="AX225" s="48" t="str">
        <f>IF(frei="nein",0,IF(OR($E227=0,AX$78=0),"",IF(AX$78=0,"",IF(AND(AX222="frei",AX223="frei"),6*AX224*AX$76/AX$80/$E227,4*AX224*AX$76/AX$80/$E227))))</f>
        <v/>
      </c>
      <c r="AY225" s="48"/>
      <c r="AZ225" s="33"/>
      <c r="BA225" s="48" t="str">
        <f>IF(frei="nein",0,IF(OR($E227=0,BA$78=0),"",IF(BA$78=0,"",IF(AND(BA222="frei",BA223="frei"),6*BA224*BA$76/BA$80/$E227,4*BA224*BA$76/BA$80/$E227))))</f>
        <v/>
      </c>
      <c r="BB225" s="48"/>
      <c r="BC225" s="33"/>
      <c r="BD225" s="48" t="str">
        <f>IF(frei="nein",0,IF(OR($E227=0,BD$78=0),"",IF(BD$78=0,"",IF(AND(BD222="frei",BD223="frei"),6*BD224*BD$76/BD$80/$E227,4*BD224*BD$76/BD$80/$E227))))</f>
        <v/>
      </c>
      <c r="BE225" s="48"/>
      <c r="BF225" s="33"/>
      <c r="BG225" s="48" t="str">
        <f>IF(frei="nein",0,IF(OR($E227=0,BG$78=0),"",IF(BG$78=0,"",IF(AND(BG222="frei",BG223="frei"),6*BG224*BG$76/BG$80/$E227,4*BG224*BG$76/BG$80/$E227))))</f>
        <v/>
      </c>
      <c r="BH225" s="48"/>
      <c r="BI225" s="33"/>
      <c r="BJ225" s="48" t="str">
        <f>IF(frei="nein",0,IF(OR($E227=0,BJ$78=0),"",IF(BJ$78=0,"",IF(AND(BJ222="frei",BJ223="frei"),6*BJ224*BJ$76/BJ$80/$E227,4*BJ224*BJ$76/BJ$80/$E227))))</f>
        <v/>
      </c>
      <c r="BK225" s="48"/>
      <c r="BL225" s="33"/>
      <c r="BM225" s="48" t="str">
        <f>IF(frei="nein",0,IF(OR($E227=0,BM$78=0),"",IF(BM$78=0,"",IF(AND(BM222="frei",BM223="frei"),6*BM224*BM$76/BM$80/$E227,4*BM224*BM$76/BM$80/$E227))))</f>
        <v/>
      </c>
      <c r="BN225" s="48"/>
      <c r="BO225" s="33"/>
      <c r="BP225" s="48" t="str">
        <f>IF(frei="nein",0,IF(OR($E227=0,BP$78=0),"",IF(BP$78=0,"",IF(AND(BP222="frei",BP223="frei"),6*BP224*BP$76/BP$80/$E227,4*BP224*BP$76/BP$80/$E227))))</f>
        <v/>
      </c>
      <c r="BQ225" s="48"/>
      <c r="BR225" s="33"/>
      <c r="BS225" s="48" t="str">
        <f>IF(frei="nein",0,IF(OR($E227=0,BS$78=0),"",IF(BS$78=0,"",IF(AND(BS222="frei",BS223="frei"),6*BS224*BS$76/BS$80/$E227,4*BS224*BS$76/BS$80/$E227))))</f>
        <v/>
      </c>
      <c r="BT225" s="48"/>
      <c r="BU225" s="33"/>
      <c r="BV225" s="48" t="str">
        <f>IF(frei="nein",0,IF(OR($E227=0,BV$78=0),"",IF(BV$78=0,"",IF(AND(BV222="frei",BV223="frei"),6*BV224*BV$76/BV$80/$E227,4*BV224*BV$76/BV$80/$E227))))</f>
        <v/>
      </c>
      <c r="BW225" s="48"/>
      <c r="BX225" s="33"/>
      <c r="BY225" s="48" t="str">
        <f>IF(frei="nein",0,IF(OR($E227=0,BY$78=0),"",IF(BY$78=0,"",IF(AND(BY222="frei",BY223="frei"),6*BY224*BY$76/BY$80/$E227,4*BY224*BY$76/BY$80/$E227))))</f>
        <v/>
      </c>
      <c r="BZ225" s="48"/>
      <c r="CA225" s="33"/>
      <c r="CB225" s="48" t="str">
        <f>IF(frei="nein",0,IF(OR($E227=0,CB$78=0),"",IF(CB$78=0,"",IF(AND(CB222="frei",CB223="frei"),6*CB224*CB$76/CB$80/$E227,4*CB224*CB$76/CB$80/$E227))))</f>
        <v/>
      </c>
      <c r="CC225" s="48"/>
    </row>
    <row r="226" spans="1:81">
      <c r="B226" s="17"/>
      <c r="C226" s="90"/>
      <c r="F226" s="56" t="s">
        <v>149</v>
      </c>
      <c r="G226" s="109">
        <f>IF(OR($E227=0,G$78=0),0,G$79/H_T)</f>
        <v>0</v>
      </c>
      <c r="H226" s="49" t="str">
        <f>IF(OR($E227=0,H$78=0),"",MAX(ABS(G226),ABS(I226)))</f>
        <v/>
      </c>
      <c r="I226" s="57">
        <f>IF(OR($E227=0,I$78=0),0,I$79/H_T)</f>
        <v>0</v>
      </c>
      <c r="J226" s="109">
        <f>IF(OR($E227=0,J$78=0),0,J$79/H_T)</f>
        <v>0</v>
      </c>
      <c r="K226" s="49" t="str">
        <f>IF(OR($E227=0,K$78=0),"",MAX(ABS(J226),ABS(L226)))</f>
        <v/>
      </c>
      <c r="L226" s="57">
        <f>IF(OR($E227=0,L$78=0),0,L$79/H_T)</f>
        <v>0</v>
      </c>
      <c r="M226" s="109">
        <f>IF(OR($E227=0,M$78=0),0,M$79/H_T)</f>
        <v>0</v>
      </c>
      <c r="N226" s="49" t="str">
        <f>IF(OR($E227=0,N$78=0),"",MAX(ABS(M226),ABS(O226)))</f>
        <v/>
      </c>
      <c r="O226" s="57">
        <f>IF(OR($E227=0,O$78=0),0,O$79/H_T)</f>
        <v>0</v>
      </c>
      <c r="P226" s="109">
        <f>IF(OR($E227=0,P$78=0),0,P$79/H_T)</f>
        <v>0</v>
      </c>
      <c r="Q226" s="49" t="str">
        <f>IF(OR($E227=0,Q$78=0),"",MAX(ABS(P226),ABS(R226)))</f>
        <v/>
      </c>
      <c r="R226" s="57">
        <f>IF(OR($E227=0,R$78=0),0,R$79/H_T)</f>
        <v>0</v>
      </c>
      <c r="S226" s="109">
        <f>IF(OR($E227=0,S$78=0),0,S$79/H_T)</f>
        <v>0</v>
      </c>
      <c r="T226" s="49" t="str">
        <f>IF(OR($E227=0,T$78=0),"",MAX(ABS(S226),ABS(U226)))</f>
        <v/>
      </c>
      <c r="U226" s="57">
        <f>IF(OR($E227=0,U$78=0),0,U$79/H_T)</f>
        <v>0</v>
      </c>
      <c r="V226" s="109">
        <f>IF(OR($E227=0,V$78=0),0,V$79/H_T)</f>
        <v>0</v>
      </c>
      <c r="W226" s="49" t="str">
        <f>IF(OR($E227=0,W$78=0),"",MAX(ABS(V226),ABS(X226)))</f>
        <v/>
      </c>
      <c r="X226" s="57">
        <f>IF(OR($E227=0,X$78=0),0,X$79/H_T)</f>
        <v>0</v>
      </c>
      <c r="Y226" s="109">
        <f>IF(OR($E227=0,Y$78=0),0,Y$79/H_T)</f>
        <v>0</v>
      </c>
      <c r="Z226" s="49" t="str">
        <f>IF(OR($E227=0,Z$78=0),"",MAX(ABS(Y226),ABS(AA226)))</f>
        <v/>
      </c>
      <c r="AA226" s="57">
        <f>IF(OR($E227=0,AA$78=0),0,AA$79/H_T)</f>
        <v>0</v>
      </c>
      <c r="AB226" s="109">
        <f>IF(OR($E227=0,AB$78=0),0,AB$79/H_T)</f>
        <v>0</v>
      </c>
      <c r="AC226" s="49" t="str">
        <f>IF(OR($E227=0,AC$78=0),"",MAX(ABS(AB226),ABS(AD226)))</f>
        <v/>
      </c>
      <c r="AD226" s="57">
        <f>IF(OR($E227=0,AD$78=0),0,AD$79/H_T)</f>
        <v>0</v>
      </c>
      <c r="AE226" s="109">
        <f>IF(OR($E227=0,AE$78=0),0,AE$79/H_T)</f>
        <v>0</v>
      </c>
      <c r="AF226" s="49" t="str">
        <f>IF(OR($E227=0,AF$78=0),"",MAX(ABS(AE226),ABS(AG226)))</f>
        <v/>
      </c>
      <c r="AG226" s="57">
        <f>IF(OR($E227=0,AG$78=0),0,AG$79/H_T)</f>
        <v>0</v>
      </c>
      <c r="AH226" s="109">
        <f>IF(OR($E227=0,AH$78=0),0,AH$79/H_T)</f>
        <v>0</v>
      </c>
      <c r="AI226" s="49" t="str">
        <f>IF(OR($E227=0,AI$78=0),"",MAX(ABS(AH226),ABS(AJ226)))</f>
        <v/>
      </c>
      <c r="AJ226" s="57">
        <f>IF(OR($E227=0,AJ$78=0),0,AJ$79/H_T)</f>
        <v>0</v>
      </c>
      <c r="AK226" s="109">
        <f>IF(OR($E227=0,AK$78=0),0,AK$79/H_T)</f>
        <v>0</v>
      </c>
      <c r="AL226" s="49" t="str">
        <f>IF(OR($E227=0,AL$78=0),"",MAX(ABS(AK226),ABS(AM226)))</f>
        <v/>
      </c>
      <c r="AM226" s="57">
        <f>IF(OR($E227=0,AM$78=0),0,AM$79/H_T)</f>
        <v>0</v>
      </c>
      <c r="AN226" s="109">
        <f>IF(OR($E227=0,AN$78=0),0,AN$79/H_T)</f>
        <v>0</v>
      </c>
      <c r="AO226" s="49" t="str">
        <f>IF(OR($E227=0,AO$78=0),"",MAX(ABS(AN226),ABS(AP226)))</f>
        <v/>
      </c>
      <c r="AP226" s="57">
        <f>IF(OR($E227=0,AP$78=0),0,AP$79/H_T)</f>
        <v>0</v>
      </c>
      <c r="AQ226" s="109">
        <f>IF(OR($E227=0,AQ$78=0),0,AQ$79/H_T)</f>
        <v>0</v>
      </c>
      <c r="AR226" s="49" t="str">
        <f>IF(OR($E227=0,AR$78=0),"",MAX(ABS(AQ226),ABS(AS226)))</f>
        <v/>
      </c>
      <c r="AS226" s="57">
        <f>IF(OR($E227=0,AS$78=0),0,AS$79/H_T)</f>
        <v>0</v>
      </c>
      <c r="AT226" s="109">
        <f>IF(OR($E227=0,AT$78=0),0,AT$79/H_T)</f>
        <v>0</v>
      </c>
      <c r="AU226" s="49" t="str">
        <f>IF(OR($E227=0,AU$78=0),"",MAX(ABS(AT226),ABS(AV226)))</f>
        <v/>
      </c>
      <c r="AV226" s="57">
        <f>IF(OR($E227=0,AV$78=0),0,AV$79/H_T)</f>
        <v>0</v>
      </c>
      <c r="AW226" s="109">
        <f>IF(OR($E227=0,AW$78=0),0,AW$79/H_T)</f>
        <v>0</v>
      </c>
      <c r="AX226" s="49" t="str">
        <f>IF(OR($E227=0,AX$78=0),"",MAX(ABS(AW226),ABS(AY226)))</f>
        <v/>
      </c>
      <c r="AY226" s="57">
        <f>IF(OR($E227=0,AY$78=0),0,AY$79/H_T)</f>
        <v>0</v>
      </c>
      <c r="AZ226" s="109">
        <f>IF(OR($E227=0,AZ$78=0),0,AZ$79/H_T)</f>
        <v>0</v>
      </c>
      <c r="BA226" s="49" t="str">
        <f>IF(OR($E227=0,BA$78=0),"",MAX(ABS(AZ226),ABS(BB226)))</f>
        <v/>
      </c>
      <c r="BB226" s="57">
        <f>IF(OR($E227=0,BB$78=0),0,BB$79/H_T)</f>
        <v>0</v>
      </c>
      <c r="BC226" s="109">
        <f>IF(OR($E227=0,BC$78=0),0,BC$79/H_T)</f>
        <v>0</v>
      </c>
      <c r="BD226" s="49" t="str">
        <f>IF(OR($E227=0,BD$78=0),"",MAX(ABS(BC226),ABS(BE226)))</f>
        <v/>
      </c>
      <c r="BE226" s="57">
        <f>IF(OR($E227=0,BE$78=0),0,BE$79/H_T)</f>
        <v>0</v>
      </c>
      <c r="BF226" s="109">
        <f>IF(OR($E227=0,BF$78=0),0,BF$79/H_T)</f>
        <v>0</v>
      </c>
      <c r="BG226" s="49" t="str">
        <f>IF(OR($E227=0,BG$78=0),"",MAX(ABS(BF226),ABS(BH226)))</f>
        <v/>
      </c>
      <c r="BH226" s="57">
        <f>IF(OR($E227=0,BH$78=0),0,BH$79/H_T)</f>
        <v>0</v>
      </c>
      <c r="BI226" s="109">
        <f>IF(OR($E227=0,BI$78=0),0,BI$79/H_T)</f>
        <v>0</v>
      </c>
      <c r="BJ226" s="49" t="str">
        <f>IF(OR($E227=0,BJ$78=0),"",MAX(ABS(BI226),ABS(BK226)))</f>
        <v/>
      </c>
      <c r="BK226" s="57">
        <f>IF(OR($E227=0,BK$78=0),0,BK$79/H_T)</f>
        <v>0</v>
      </c>
      <c r="BL226" s="109">
        <f>IF(OR($E227=0,BL$78=0),0,BL$79/H_T)</f>
        <v>0</v>
      </c>
      <c r="BM226" s="49" t="str">
        <f>IF(OR($E227=0,BM$78=0),"",MAX(ABS(BL226),ABS(BN226)))</f>
        <v/>
      </c>
      <c r="BN226" s="57">
        <f>IF(OR($E227=0,BN$78=0),0,BN$79/H_T)</f>
        <v>0</v>
      </c>
      <c r="BO226" s="109">
        <f>IF(OR($E227=0,BO$78=0),0,BO$79/H_T)</f>
        <v>0</v>
      </c>
      <c r="BP226" s="49" t="str">
        <f>IF(OR($E227=0,BP$78=0),"",MAX(ABS(BO226),ABS(BQ226)))</f>
        <v/>
      </c>
      <c r="BQ226" s="57">
        <f>IF(OR($E227=0,BQ$78=0),0,BQ$79/H_T)</f>
        <v>0</v>
      </c>
      <c r="BR226" s="109">
        <f>IF(OR($E227=0,BR$78=0),0,BR$79/H_T)</f>
        <v>0</v>
      </c>
      <c r="BS226" s="49" t="str">
        <f>IF(OR($E227=0,BS$78=0),"",MAX(ABS(BR226),ABS(BT226)))</f>
        <v/>
      </c>
      <c r="BT226" s="57">
        <f>IF(OR($E227=0,BT$78=0),0,BT$79/H_T)</f>
        <v>0</v>
      </c>
      <c r="BU226" s="109">
        <f>IF(OR($E227=0,BU$78=0),0,BU$79/H_T)</f>
        <v>0</v>
      </c>
      <c r="BV226" s="49" t="str">
        <f>IF(OR($E227=0,BV$78=0),"",MAX(ABS(BU226),ABS(BW226)))</f>
        <v/>
      </c>
      <c r="BW226" s="57">
        <f>IF(OR($E227=0,BW$78=0),0,BW$79/H_T)</f>
        <v>0</v>
      </c>
      <c r="BX226" s="109">
        <f>IF(OR($E227=0,BX$78=0),0,BX$79/H_T)</f>
        <v>0</v>
      </c>
      <c r="BY226" s="49" t="str">
        <f>IF(OR($E227=0,BY$78=0),"",MAX(ABS(BX226),ABS(BZ226)))</f>
        <v/>
      </c>
      <c r="BZ226" s="57">
        <f>IF(OR($E227=0,BZ$78=0),0,BZ$79/H_T)</f>
        <v>0</v>
      </c>
      <c r="CA226" s="109">
        <f>IF(OR($E227=0,CA$78=0),0,CA$79/H_T)</f>
        <v>0</v>
      </c>
      <c r="CB226" s="49" t="str">
        <f>IF(OR($E227=0,CB$78=0),"",MAX(ABS(CA226),ABS(CC226)))</f>
        <v/>
      </c>
      <c r="CC226" s="57">
        <f>IF(OR($E227=0,CC$78=0),0,CC$79/H_T)</f>
        <v>0</v>
      </c>
    </row>
    <row r="227" spans="1:81">
      <c r="B227" s="17" t="s">
        <v>112</v>
      </c>
      <c r="C227" s="91" t="str">
        <f>IF(A223="","",MAX(ABS(H227),ABS(K227),ABS(N227),ABS(Q227),ABS(T227),ABS(W227),ABS(Z227),ABS(AC227),ABS(AF227),ABS(AI227),ABS(AL227),ABS(AO227),ABS(AR227),ABS(AU227),ABS(AX227),ABS(BA227),ABS(BD227),ABS(BG227),ABS(BJ227),ABS(BM227),ABS(BP227),ABS(BS227),ABS(BV227),ABS(BY227),ABS(CB227)))</f>
        <v/>
      </c>
      <c r="D227" s="17" t="s">
        <v>106</v>
      </c>
      <c r="E227" s="48">
        <f>W16</f>
        <v>0</v>
      </c>
      <c r="F227" s="85" t="s">
        <v>112</v>
      </c>
      <c r="G227" s="29"/>
      <c r="H227" s="86">
        <f>IF(OR($E227=0,H$78=0),0,IF(H$78&gt;0,SQRT(H225^2+H226^2),-SQRT(H225^2+H226^2)))</f>
        <v>0</v>
      </c>
      <c r="I227" s="30"/>
      <c r="J227" s="29"/>
      <c r="K227" s="86">
        <f>IF(OR($E227=0,K$78=0),0,IF(K$78&gt;0,SQRT(K225^2+K226^2),-SQRT(K225^2+K226^2)))</f>
        <v>0</v>
      </c>
      <c r="L227" s="30"/>
      <c r="M227" s="29"/>
      <c r="N227" s="86">
        <f>IF(OR($E227=0,N$78=0),0,IF(N$78&gt;0,SQRT(N225^2+N226^2),-SQRT(N225^2+N226^2)))</f>
        <v>0</v>
      </c>
      <c r="O227" s="30"/>
      <c r="P227" s="29"/>
      <c r="Q227" s="86">
        <f>IF(OR($E227=0,Q$78=0),0,IF(Q$78&gt;0,SQRT(Q225^2+Q226^2),-SQRT(Q225^2+Q226^2)))</f>
        <v>0</v>
      </c>
      <c r="R227" s="30"/>
      <c r="S227" s="29"/>
      <c r="T227" s="86">
        <f>IF(OR($E227=0,T$78=0),0,IF(T$78&gt;0,SQRT(T225^2+T226^2),-SQRT(T225^2+T226^2)))</f>
        <v>0</v>
      </c>
      <c r="U227" s="30"/>
      <c r="V227" s="29"/>
      <c r="W227" s="86">
        <f>IF(OR($E227=0,W$78=0),0,IF(W$78&gt;0,SQRT(W225^2+W226^2),-SQRT(W225^2+W226^2)))</f>
        <v>0</v>
      </c>
      <c r="X227" s="30"/>
      <c r="Y227" s="29"/>
      <c r="Z227" s="86">
        <f>IF(OR($E227=0,Z$78=0),0,IF(Z$78&gt;0,SQRT(Z225^2+Z226^2),-SQRT(Z225^2+Z226^2)))</f>
        <v>0</v>
      </c>
      <c r="AA227" s="30"/>
      <c r="AB227" s="29"/>
      <c r="AC227" s="86">
        <f>IF(OR($E227=0,AC$78=0),0,IF(AC$78&gt;0,SQRT(AC225^2+AC226^2),-SQRT(AC225^2+AC226^2)))</f>
        <v>0</v>
      </c>
      <c r="AD227" s="30"/>
      <c r="AE227" s="29"/>
      <c r="AF227" s="86">
        <f>IF(OR($E227=0,AF$78=0),0,IF(AF$78&gt;0,SQRT(AF225^2+AF226^2),-SQRT(AF225^2+AF226^2)))</f>
        <v>0</v>
      </c>
      <c r="AG227" s="30"/>
      <c r="AH227" s="29"/>
      <c r="AI227" s="86">
        <f>IF(OR($E227=0,AI$78=0),0,IF(AI$78&gt;0,SQRT(AI225^2+AI226^2),-SQRT(AI225^2+AI226^2)))</f>
        <v>0</v>
      </c>
      <c r="AJ227" s="30"/>
      <c r="AK227" s="29"/>
      <c r="AL227" s="86">
        <f>IF(OR($E227=0,AL$78=0),0,IF(AL$78&gt;0,SQRT(AL225^2+AL226^2),-SQRT(AL225^2+AL226^2)))</f>
        <v>0</v>
      </c>
      <c r="AM227" s="30"/>
      <c r="AN227" s="29"/>
      <c r="AO227" s="86">
        <f>IF(OR($E227=0,AO$78=0),0,IF(AO$78&gt;0,SQRT(AO225^2+AO226^2),-SQRT(AO225^2+AO226^2)))</f>
        <v>0</v>
      </c>
      <c r="AP227" s="30"/>
      <c r="AQ227" s="29"/>
      <c r="AR227" s="86">
        <f>IF(OR($E227=0,AR$78=0),0,IF(AR$78&gt;0,SQRT(AR225^2+AR226^2),-SQRT(AR225^2+AR226^2)))</f>
        <v>0</v>
      </c>
      <c r="AS227" s="30"/>
      <c r="AT227" s="29"/>
      <c r="AU227" s="86">
        <f>IF(OR($E227=0,AU$78=0),0,IF(AU$78&gt;0,SQRT(AU225^2+AU226^2),-SQRT(AU225^2+AU226^2)))</f>
        <v>0</v>
      </c>
      <c r="AV227" s="30"/>
      <c r="AW227" s="29"/>
      <c r="AX227" s="86">
        <f>IF(OR($E227=0,AX$78=0),0,IF(AX$78&gt;0,SQRT(AX225^2+AX226^2),-SQRT(AX225^2+AX226^2)))</f>
        <v>0</v>
      </c>
      <c r="AY227" s="30"/>
      <c r="AZ227" s="29"/>
      <c r="BA227" s="86">
        <f>IF(OR($E227=0,BA$78=0),0,IF(BA$78&gt;0,SQRT(BA225^2+BA226^2),-SQRT(BA225^2+BA226^2)))</f>
        <v>0</v>
      </c>
      <c r="BB227" s="30"/>
      <c r="BC227" s="29"/>
      <c r="BD227" s="86">
        <f>IF(OR($E227=0,BD$78=0),0,IF(BD$78&gt;0,SQRT(BD225^2+BD226^2),-SQRT(BD225^2+BD226^2)))</f>
        <v>0</v>
      </c>
      <c r="BE227" s="30"/>
      <c r="BF227" s="29"/>
      <c r="BG227" s="86">
        <f>IF(OR($E227=0,BG$78=0),0,IF(BG$78&gt;0,SQRT(BG225^2+BG226^2),-SQRT(BG225^2+BG226^2)))</f>
        <v>0</v>
      </c>
      <c r="BH227" s="30"/>
      <c r="BI227" s="29"/>
      <c r="BJ227" s="86">
        <f>IF(OR($E227=0,BJ$78=0),0,IF(BJ$78&gt;0,SQRT(BJ225^2+BJ226^2),-SQRT(BJ225^2+BJ226^2)))</f>
        <v>0</v>
      </c>
      <c r="BK227" s="30"/>
      <c r="BL227" s="29"/>
      <c r="BM227" s="86">
        <f>IF(OR($E227=0,BM$78=0),0,IF(BM$78&gt;0,SQRT(BM225^2+BM226^2),-SQRT(BM225^2+BM226^2)))</f>
        <v>0</v>
      </c>
      <c r="BN227" s="30"/>
      <c r="BO227" s="29"/>
      <c r="BP227" s="86">
        <f>IF(OR($E227=0,BP$78=0),0,IF(BP$78&gt;0,SQRT(BP225^2+BP226^2),-SQRT(BP225^2+BP226^2)))</f>
        <v>0</v>
      </c>
      <c r="BQ227" s="30"/>
      <c r="BR227" s="29"/>
      <c r="BS227" s="86">
        <f>IF(OR($E227=0,BS$78=0),0,IF(BS$78&gt;0,SQRT(BS225^2+BS226^2),-SQRT(BS225^2+BS226^2)))</f>
        <v>0</v>
      </c>
      <c r="BT227" s="30"/>
      <c r="BU227" s="29"/>
      <c r="BV227" s="86">
        <f>IF(OR($E227=0,BV$78=0),0,IF(BV$78&gt;0,SQRT(BV225^2+BV226^2),-SQRT(BV225^2+BV226^2)))</f>
        <v>0</v>
      </c>
      <c r="BW227" s="30"/>
      <c r="BX227" s="29"/>
      <c r="BY227" s="86">
        <f>IF(OR($E227=0,BY$78=0),0,IF(BY$78&gt;0,SQRT(BY225^2+BY226^2),-SQRT(BY225^2+BY226^2)))</f>
        <v>0</v>
      </c>
      <c r="BZ227" s="30"/>
      <c r="CA227" s="29"/>
      <c r="CB227" s="86">
        <f>IF(OR($E227=0,CB$78=0),0,IF(CB$78&gt;0,SQRT(CB225^2+CB226^2),-SQRT(CB225^2+CB226^2)))</f>
        <v>0</v>
      </c>
      <c r="CC227" s="30"/>
    </row>
    <row r="228" spans="1:81">
      <c r="B228" s="17" t="s">
        <v>106</v>
      </c>
      <c r="C228" s="17" t="str">
        <f>IF(A223="","",E227)</f>
        <v/>
      </c>
      <c r="E228" s="17"/>
      <c r="F228" s="17"/>
      <c r="G228" s="17"/>
      <c r="H228" s="17"/>
      <c r="I228" s="17"/>
      <c r="J228" s="17"/>
      <c r="K228" s="17"/>
      <c r="L228" s="17"/>
      <c r="M228" s="17"/>
      <c r="P228" s="17"/>
      <c r="AP228" s="17"/>
      <c r="AQ228" s="17"/>
      <c r="AR228" s="17"/>
      <c r="AS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</row>
    <row r="229" spans="1:81">
      <c r="E229" s="17"/>
      <c r="F229" s="17" t="s">
        <v>114</v>
      </c>
      <c r="G229" s="17"/>
      <c r="H229" s="17" t="str">
        <f>IF($E234=0,"",IF($E231=H_T,"unterstützt","frei"))</f>
        <v/>
      </c>
      <c r="I229" s="17"/>
      <c r="J229" s="17"/>
      <c r="K229" s="17" t="str">
        <f>IF($E234=0,"",IF($E231=H_T,"unterstützt","frei"))</f>
        <v/>
      </c>
      <c r="L229" s="17"/>
      <c r="M229" s="17"/>
      <c r="N229" s="17" t="str">
        <f>IF($E234=0,"",IF($E231=H_T,"unterstützt","frei"))</f>
        <v/>
      </c>
      <c r="P229" s="17"/>
      <c r="Q229" s="17" t="str">
        <f>IF($E234=0,"",IF($E231=H_T,"unterstützt","frei"))</f>
        <v/>
      </c>
      <c r="T229" s="17" t="str">
        <f>IF($E234=0,"",IF($E231=H_T,"unterstützt","frei"))</f>
        <v/>
      </c>
      <c r="W229" s="17" t="str">
        <f>IF($E234=0,"",IF($E231=H_T,"unterstützt","frei"))</f>
        <v/>
      </c>
      <c r="Z229" s="17" t="str">
        <f>IF($E234=0,"",IF($E231=H_T,"unterstützt","frei"))</f>
        <v/>
      </c>
      <c r="AC229" s="17" t="str">
        <f>IF($E234=0,"",IF($E231=H_T,"unterstützt","frei"))</f>
        <v/>
      </c>
      <c r="AF229" s="17" t="str">
        <f>IF($E234=0,"",IF($E231=H_T,"unterstützt","frei"))</f>
        <v/>
      </c>
      <c r="AI229" s="17" t="str">
        <f>IF($E234=0,"",IF($E231=H_T,"unterstützt","frei"))</f>
        <v/>
      </c>
      <c r="AL229" s="17" t="str">
        <f>IF($E234=0,"",IF($E231=H_T,"unterstützt","frei"))</f>
        <v/>
      </c>
      <c r="AO229" s="17" t="str">
        <f>IF($E234=0,"",IF($E231=H_T,"unterstützt","frei"))</f>
        <v/>
      </c>
      <c r="AP229" s="17"/>
      <c r="AQ229" s="17"/>
      <c r="AR229" s="17" t="str">
        <f>IF($E234=0,"",IF($E231=H_T,"unterstützt","frei"))</f>
        <v/>
      </c>
      <c r="AS229" s="17"/>
      <c r="AU229" s="17" t="str">
        <f>IF($E234=0,"",IF($E231=H_T,"unterstützt","frei"))</f>
        <v/>
      </c>
      <c r="AW229" s="17"/>
      <c r="AX229" s="17" t="str">
        <f>IF($E234=0,"",IF($E231=H_T,"unterstützt","frei"))</f>
        <v/>
      </c>
      <c r="AY229" s="17"/>
      <c r="AZ229" s="17"/>
      <c r="BA229" s="17" t="str">
        <f>IF($E234=0,"",IF($E231=H_T,"unterstützt","frei"))</f>
        <v/>
      </c>
      <c r="BB229" s="17"/>
      <c r="BC229" s="17"/>
      <c r="BD229" s="17" t="str">
        <f>IF($E234=0,"",IF($E231=H_T,"unterstützt","frei"))</f>
        <v/>
      </c>
      <c r="BE229" s="17"/>
      <c r="BF229" s="17"/>
      <c r="BG229" s="17" t="str">
        <f>IF($E234=0,"",IF($E231=H_T,"unterstützt","frei"))</f>
        <v/>
      </c>
      <c r="BH229" s="17"/>
      <c r="BI229" s="17"/>
      <c r="BJ229" s="17" t="str">
        <f>IF($E234=0,"",IF($E231=H_T,"unterstützt","frei"))</f>
        <v/>
      </c>
      <c r="BK229" s="17"/>
      <c r="BL229" s="17"/>
      <c r="BM229" s="17" t="str">
        <f>IF($E234=0,"",IF($E231=H_T,"unterstützt","frei"))</f>
        <v/>
      </c>
      <c r="BN229" s="17"/>
      <c r="BO229" s="17"/>
      <c r="BP229" s="17" t="str">
        <f>IF($E234=0,"",IF($E231=H_T,"unterstützt","frei"))</f>
        <v/>
      </c>
      <c r="BQ229" s="17"/>
      <c r="BR229" s="17"/>
      <c r="BS229" s="17" t="str">
        <f>IF($E234=0,"",IF($E231=H_T,"unterstützt","frei"))</f>
        <v/>
      </c>
      <c r="BT229" s="17"/>
      <c r="BU229" s="17"/>
      <c r="BV229" s="17" t="str">
        <f>IF($E234=0,"",IF($E231=H_T,"unterstützt","frei"))</f>
        <v/>
      </c>
      <c r="BW229" s="17"/>
      <c r="BX229" s="17"/>
      <c r="BY229" s="17" t="str">
        <f>IF($E234=0,"",IF($E231=H_T,"unterstützt","frei"))</f>
        <v/>
      </c>
      <c r="BZ229" s="17"/>
      <c r="CA229" s="17"/>
      <c r="CB229" s="17" t="str">
        <f>IF($E234=0,"",IF($E231=H_T,"unterstützt","frei"))</f>
        <v/>
      </c>
      <c r="CC229" s="17"/>
    </row>
    <row r="230" spans="1:81">
      <c r="A230" s="89" t="str">
        <f>IF(OR(ABS(H234)=Bemessung!$C$24,ABS(K234)=Bemessung!$C$24,ABS(N234)=Bemessung!$C$24,ABS(Q234)=Bemessung!$C$24,ABS(T234)=Bemessung!$C$24,ABS(W234)=Bemessung!$C$24,ABS(Z234)=Bemessung!$C$24,ABS(AC234)=Bemessung!$C$24,ABS(AF234)=Bemessung!$C$24,ABS(AI234)=Bemessung!$C$24,ABS(AL234)=Bemessung!$C$24,ABS(AO234)=Bemessung!$C$24,ABS(AR234)=Bemessung!$C$24,ABS(AU234)=Bemessung!$C$24,ABS(AX234)=Bemessung!$C$24,ABS(BA234)=Bemessung!$C$24,ABS(BD234)=Bemessung!$C$24,ABS(BG234)=Bemessung!$C$24,ABS(BJ234)=Bemessung!$C$24,ABS(BM234)=Bemessung!$C$24,ABS(BP234)=Bemessung!$C$24,ABS(BS234)=Bemessung!$C$24,ABS(BV234)=Bemessung!$C$24,ABS(BY234)=Bemessung!$C$24,ABS(CB234)=Bemessung!$C$24),D230,"")</f>
        <v/>
      </c>
      <c r="D230" s="17">
        <v>22</v>
      </c>
      <c r="F230" s="17" t="s">
        <v>115</v>
      </c>
      <c r="G230" s="17"/>
      <c r="H230" s="48" t="str">
        <f>IF($E234=0,"",IF($E232=0,"unterstützt","frei"))</f>
        <v/>
      </c>
      <c r="I230" s="17"/>
      <c r="J230" s="17"/>
      <c r="K230" s="48" t="str">
        <f>IF($E234=0,"",IF($E232=0,"unterstützt","frei"))</f>
        <v/>
      </c>
      <c r="L230" s="17"/>
      <c r="M230" s="17"/>
      <c r="N230" s="48" t="str">
        <f>IF($E234=0,"",IF($E232=0,"unterstützt","frei"))</f>
        <v/>
      </c>
      <c r="P230" s="17"/>
      <c r="Q230" s="48" t="str">
        <f>IF($E234=0,"",IF($E232=0,"unterstützt","frei"))</f>
        <v/>
      </c>
      <c r="T230" s="48" t="str">
        <f>IF($E234=0,"",IF($E232=0,"unterstützt","frei"))</f>
        <v/>
      </c>
      <c r="W230" s="48" t="str">
        <f>IF($E234=0,"",IF($E232=0,"unterstützt","frei"))</f>
        <v/>
      </c>
      <c r="Z230" s="48" t="str">
        <f>IF($E234=0,"",IF($E232=0,"unterstützt","frei"))</f>
        <v/>
      </c>
      <c r="AC230" s="48" t="str">
        <f>IF($E234=0,"",IF($E232=0,"unterstützt","frei"))</f>
        <v/>
      </c>
      <c r="AF230" s="48" t="str">
        <f>IF($E234=0,"",IF($E232=0,"unterstützt","frei"))</f>
        <v/>
      </c>
      <c r="AI230" s="48" t="str">
        <f>IF($E234=0,"",IF($E232=0,"unterstützt","frei"))</f>
        <v/>
      </c>
      <c r="AL230" s="48" t="str">
        <f>IF($E234=0,"",IF($E232=0,"unterstützt","frei"))</f>
        <v/>
      </c>
      <c r="AO230" s="48" t="str">
        <f>IF($E234=0,"",IF($E232=0,"unterstützt","frei"))</f>
        <v/>
      </c>
      <c r="AP230" s="17"/>
      <c r="AQ230" s="17"/>
      <c r="AR230" s="48" t="str">
        <f>IF($E234=0,"",IF($E232=0,"unterstützt","frei"))</f>
        <v/>
      </c>
      <c r="AS230" s="17"/>
      <c r="AU230" s="48" t="str">
        <f>IF($E234=0,"",IF($E232=0,"unterstützt","frei"))</f>
        <v/>
      </c>
      <c r="AW230" s="17"/>
      <c r="AX230" s="48" t="str">
        <f>IF($E234=0,"",IF($E232=0,"unterstützt","frei"))</f>
        <v/>
      </c>
      <c r="AY230" s="17"/>
      <c r="AZ230" s="17"/>
      <c r="BA230" s="48" t="str">
        <f>IF($E234=0,"",IF($E232=0,"unterstützt","frei"))</f>
        <v/>
      </c>
      <c r="BB230" s="17"/>
      <c r="BC230" s="17"/>
      <c r="BD230" s="48" t="str">
        <f>IF($E234=0,"",IF($E232=0,"unterstützt","frei"))</f>
        <v/>
      </c>
      <c r="BE230" s="17"/>
      <c r="BF230" s="17"/>
      <c r="BG230" s="48" t="str">
        <f>IF($E234=0,"",IF($E232=0,"unterstützt","frei"))</f>
        <v/>
      </c>
      <c r="BH230" s="17"/>
      <c r="BI230" s="17"/>
      <c r="BJ230" s="48" t="str">
        <f>IF($E234=0,"",IF($E232=0,"unterstützt","frei"))</f>
        <v/>
      </c>
      <c r="BK230" s="17"/>
      <c r="BL230" s="17"/>
      <c r="BM230" s="48" t="str">
        <f>IF($E234=0,"",IF($E232=0,"unterstützt","frei"))</f>
        <v/>
      </c>
      <c r="BN230" s="17"/>
      <c r="BO230" s="17"/>
      <c r="BP230" s="48" t="str">
        <f>IF($E234=0,"",IF($E232=0,"unterstützt","frei"))</f>
        <v/>
      </c>
      <c r="BQ230" s="17"/>
      <c r="BR230" s="17"/>
      <c r="BS230" s="48" t="str">
        <f>IF($E234=0,"",IF($E232=0,"unterstützt","frei"))</f>
        <v/>
      </c>
      <c r="BT230" s="17"/>
      <c r="BU230" s="17"/>
      <c r="BV230" s="48" t="str">
        <f>IF($E234=0,"",IF($E232=0,"unterstützt","frei"))</f>
        <v/>
      </c>
      <c r="BW230" s="17"/>
      <c r="BX230" s="17"/>
      <c r="BY230" s="48" t="str">
        <f>IF($E234=0,"",IF($E232=0,"unterstützt","frei"))</f>
        <v/>
      </c>
      <c r="BZ230" s="17"/>
      <c r="CA230" s="17"/>
      <c r="CB230" s="48" t="str">
        <f>IF($E234=0,"",IF($E232=0,"unterstützt","frei"))</f>
        <v/>
      </c>
      <c r="CC230" s="17"/>
    </row>
    <row r="231" spans="1:81">
      <c r="B231" s="17"/>
      <c r="D231" s="17" t="s">
        <v>109</v>
      </c>
      <c r="E231" s="48">
        <f>E225</f>
        <v>0</v>
      </c>
      <c r="F231" s="53" t="s">
        <v>116</v>
      </c>
      <c r="G231" s="52"/>
      <c r="H231" s="84" t="str">
        <f>IF(OR($E234=0,H$78=0),"",IF(H$78=0,"",H$78/H_T))</f>
        <v/>
      </c>
      <c r="I231" s="14"/>
      <c r="J231" s="52"/>
      <c r="K231" s="84" t="str">
        <f>IF(OR($E234=0,K$78=0),"",IF(K$78=0,"",K$78/H_T))</f>
        <v/>
      </c>
      <c r="L231" s="14"/>
      <c r="M231" s="52"/>
      <c r="N231" s="84" t="str">
        <f>IF(OR($E234=0,N$78=0),"",IF(N$78=0,"",N$78/H_T))</f>
        <v/>
      </c>
      <c r="O231" s="14"/>
      <c r="P231" s="52"/>
      <c r="Q231" s="84" t="str">
        <f>IF(OR($E234=0,Q$78=0),"",IF(Q$78=0,"",Q$78/H_T))</f>
        <v/>
      </c>
      <c r="R231" s="14"/>
      <c r="S231" s="52"/>
      <c r="T231" s="84" t="str">
        <f>IF(OR($E234=0,T$78=0),"",IF(T$78=0,"",T$78/H_T))</f>
        <v/>
      </c>
      <c r="U231" s="14"/>
      <c r="V231" s="52"/>
      <c r="W231" s="84" t="str">
        <f>IF(OR($E234=0,W$78=0),"",IF(W$78=0,"",W$78/H_T))</f>
        <v/>
      </c>
      <c r="X231" s="14"/>
      <c r="Y231" s="52"/>
      <c r="Z231" s="84" t="str">
        <f>IF(OR($E234=0,Z$78=0),"",IF(Z$78=0,"",Z$78/H_T))</f>
        <v/>
      </c>
      <c r="AA231" s="14"/>
      <c r="AB231" s="52"/>
      <c r="AC231" s="84" t="str">
        <f>IF(OR($E234=0,AC$78=0),"",IF(AC$78=0,"",AC$78/H_T))</f>
        <v/>
      </c>
      <c r="AD231" s="14"/>
      <c r="AE231" s="52"/>
      <c r="AF231" s="84" t="str">
        <f>IF(OR($E234=0,AF$78=0),"",IF(AF$78=0,"",AF$78/H_T))</f>
        <v/>
      </c>
      <c r="AG231" s="14"/>
      <c r="AH231" s="52"/>
      <c r="AI231" s="84" t="str">
        <f>IF(OR($E234=0,AI$78=0),"",IF(AI$78=0,"",AI$78/H_T))</f>
        <v/>
      </c>
      <c r="AJ231" s="14"/>
      <c r="AK231" s="52"/>
      <c r="AL231" s="84" t="str">
        <f>IF(OR($E234=0,AL$78=0),"",IF(AL$78=0,"",AL$78/H_T))</f>
        <v/>
      </c>
      <c r="AM231" s="14"/>
      <c r="AN231" s="52"/>
      <c r="AO231" s="84" t="str">
        <f>IF(OR($E234=0,AO$78=0),"",IF(AO$78=0,"",AO$78/H_T))</f>
        <v/>
      </c>
      <c r="AP231" s="14"/>
      <c r="AQ231" s="52"/>
      <c r="AR231" s="84" t="str">
        <f>IF(OR($E234=0,AR$78=0),"",IF(AR$78=0,"",AR$78/H_T))</f>
        <v/>
      </c>
      <c r="AS231" s="14"/>
      <c r="AT231" s="52"/>
      <c r="AU231" s="84" t="str">
        <f>IF(OR($E234=0,AU$78=0),"",IF(AU$78=0,"",AU$78/H_T))</f>
        <v/>
      </c>
      <c r="AV231" s="14"/>
      <c r="AW231" s="52"/>
      <c r="AX231" s="84" t="str">
        <f>IF(OR($E234=0,AX$78=0),"",IF(AX$78=0,"",AX$78/H_T))</f>
        <v/>
      </c>
      <c r="AY231" s="14"/>
      <c r="AZ231" s="52"/>
      <c r="BA231" s="84" t="str">
        <f>IF(OR($E234=0,BA$78=0),"",IF(BA$78=0,"",BA$78/H_T))</f>
        <v/>
      </c>
      <c r="BB231" s="14"/>
      <c r="BC231" s="52"/>
      <c r="BD231" s="84" t="str">
        <f>IF(OR($E234=0,BD$78=0),"",IF(BD$78=0,"",BD$78/H_T))</f>
        <v/>
      </c>
      <c r="BE231" s="14"/>
      <c r="BF231" s="52"/>
      <c r="BG231" s="84" t="str">
        <f>IF(OR($E234=0,BG$78=0),"",IF(BG$78=0,"",BG$78/H_T))</f>
        <v/>
      </c>
      <c r="BH231" s="14"/>
      <c r="BI231" s="52"/>
      <c r="BJ231" s="84" t="str">
        <f>IF(OR($E234=0,BJ$78=0),"",IF(BJ$78=0,"",BJ$78/H_T))</f>
        <v/>
      </c>
      <c r="BK231" s="14"/>
      <c r="BL231" s="52"/>
      <c r="BM231" s="84" t="str">
        <f>IF(OR($E234=0,BM$78=0),"",IF(BM$78=0,"",BM$78/H_T))</f>
        <v/>
      </c>
      <c r="BN231" s="14"/>
      <c r="BO231" s="52"/>
      <c r="BP231" s="84" t="str">
        <f>IF(OR($E234=0,BP$78=0),"",IF(BP$78=0,"",BP$78/H_T))</f>
        <v/>
      </c>
      <c r="BQ231" s="14"/>
      <c r="BR231" s="52"/>
      <c r="BS231" s="84" t="str">
        <f>IF(OR($E234=0,BS$78=0),"",IF(BS$78=0,"",BS$78/H_T))</f>
        <v/>
      </c>
      <c r="BT231" s="14"/>
      <c r="BU231" s="52"/>
      <c r="BV231" s="84" t="str">
        <f>IF(OR($E234=0,BV$78=0),"",IF(BV$78=0,"",BV$78/H_T))</f>
        <v/>
      </c>
      <c r="BW231" s="14"/>
      <c r="BX231" s="52"/>
      <c r="BY231" s="84" t="str">
        <f>IF(OR($E234=0,BY$78=0),"",IF(BY$78=0,"",BY$78/H_T))</f>
        <v/>
      </c>
      <c r="BZ231" s="14"/>
      <c r="CA231" s="52"/>
      <c r="CB231" s="84" t="str">
        <f>IF(OR($E234=0,CB$78=0),"",IF(CB$78=0,"",CB$78/H_T))</f>
        <v/>
      </c>
      <c r="CC231" s="14"/>
    </row>
    <row r="232" spans="1:81">
      <c r="B232" s="17" t="s">
        <v>111</v>
      </c>
      <c r="C232" s="91" t="str">
        <f>IF(A230="","",MAX(MAX(H232,K232,N232,Q232,T232,W232,Z232,AC232,AF232,AI232,AL232,AO232,AR232,AU232,AX232,BA232,BD232,BG232,BJ232,BM232,BP232,BS232,BV232,BY232,CB232),ABS(MIN(H232,K232,N232,Q232,T232,W232,Z232,AC232,AF232,AI232,AL232,AO232,AR232,AU232,AX232,BA232,BD232,BG232,BJ232,BM232,BP232,BS232,BV232,BY232,CB232))))</f>
        <v/>
      </c>
      <c r="D232" s="17" t="s">
        <v>110</v>
      </c>
      <c r="E232" s="48">
        <f>E231-E234</f>
        <v>0</v>
      </c>
      <c r="F232" s="55" t="s">
        <v>111</v>
      </c>
      <c r="G232" s="33"/>
      <c r="H232" s="48" t="str">
        <f>IF(frei="nein",0,IF(OR($E234=0,H$78=0),"",IF(H$78=0,"",IF(AND(H229="frei",H230="frei"),6*H231*H$76/H$80/$E234,4*H231*H$76/H$80/$E234))))</f>
        <v/>
      </c>
      <c r="I232" s="48"/>
      <c r="J232" s="33"/>
      <c r="K232" s="48" t="str">
        <f>IF(frei="nein",0,IF(OR($E234=0,K$78=0),"",IF(K$78=0,"",IF(AND(K229="frei",K230="frei"),6*K231*K$76/K$80/$E234,4*K231*K$76/K$80/$E234))))</f>
        <v/>
      </c>
      <c r="L232" s="48"/>
      <c r="M232" s="33"/>
      <c r="N232" s="48" t="str">
        <f>IF(frei="nein",0,IF(OR($E234=0,N$78=0),"",IF(N$78=0,"",IF(AND(N229="frei",N230="frei"),6*N231*N$76/N$80/$E234,4*N231*N$76/N$80/$E234))))</f>
        <v/>
      </c>
      <c r="O232" s="48"/>
      <c r="P232" s="33"/>
      <c r="Q232" s="48" t="str">
        <f>IF(frei="nein",0,IF(OR($E234=0,Q$78=0),"",IF(Q$78=0,"",IF(AND(Q229="frei",Q230="frei"),6*Q231*Q$76/Q$80/$E234,4*Q231*Q$76/Q$80/$E234))))</f>
        <v/>
      </c>
      <c r="R232" s="48"/>
      <c r="S232" s="33"/>
      <c r="T232" s="48" t="str">
        <f>IF(frei="nein",0,IF(OR($E234=0,T$78=0),"",IF(T$78=0,"",IF(AND(T229="frei",T230="frei"),6*T231*T$76/T$80/$E234,4*T231*T$76/T$80/$E234))))</f>
        <v/>
      </c>
      <c r="U232" s="48"/>
      <c r="V232" s="33"/>
      <c r="W232" s="48" t="str">
        <f>IF(frei="nein",0,IF(OR($E234=0,W$78=0),"",IF(W$78=0,"",IF(AND(W229="frei",W230="frei"),6*W231*W$76/W$80/$E234,4*W231*W$76/W$80/$E234))))</f>
        <v/>
      </c>
      <c r="X232" s="48"/>
      <c r="Y232" s="33"/>
      <c r="Z232" s="48" t="str">
        <f>IF(frei="nein",0,IF(OR($E234=0,Z$78=0),"",IF(Z$78=0,"",IF(AND(Z229="frei",Z230="frei"),6*Z231*Z$76/Z$80/$E234,4*Z231*Z$76/Z$80/$E234))))</f>
        <v/>
      </c>
      <c r="AA232" s="48"/>
      <c r="AB232" s="33"/>
      <c r="AC232" s="48" t="str">
        <f>IF(frei="nein",0,IF(OR($E234=0,AC$78=0),"",IF(AC$78=0,"",IF(AND(AC229="frei",AC230="frei"),6*AC231*AC$76/AC$80/$E234,4*AC231*AC$76/AC$80/$E234))))</f>
        <v/>
      </c>
      <c r="AD232" s="48"/>
      <c r="AE232" s="33"/>
      <c r="AF232" s="48" t="str">
        <f>IF(frei="nein",0,IF(OR($E234=0,AF$78=0),"",IF(AF$78=0,"",IF(AND(AF229="frei",AF230="frei"),6*AF231*AF$76/AF$80/$E234,4*AF231*AF$76/AF$80/$E234))))</f>
        <v/>
      </c>
      <c r="AG232" s="48"/>
      <c r="AH232" s="33"/>
      <c r="AI232" s="48" t="str">
        <f>IF(frei="nein",0,IF(OR($E234=0,AI$78=0),"",IF(AI$78=0,"",IF(AND(AI229="frei",AI230="frei"),6*AI231*AI$76/AI$80/$E234,4*AI231*AI$76/AI$80/$E234))))</f>
        <v/>
      </c>
      <c r="AJ232" s="48"/>
      <c r="AK232" s="33"/>
      <c r="AL232" s="48" t="str">
        <f>IF(frei="nein",0,IF(OR($E234=0,AL$78=0),"",IF(AL$78=0,"",IF(AND(AL229="frei",AL230="frei"),6*AL231*AL$76/AL$80/$E234,4*AL231*AL$76/AL$80/$E234))))</f>
        <v/>
      </c>
      <c r="AM232" s="48"/>
      <c r="AN232" s="33"/>
      <c r="AO232" s="48" t="str">
        <f>IF(frei="nein",0,IF(OR($E234=0,AO$78=0),"",IF(AO$78=0,"",IF(AND(AO229="frei",AO230="frei"),6*AO231*AO$76/AO$80/$E234,4*AO231*AO$76/AO$80/$E234))))</f>
        <v/>
      </c>
      <c r="AP232" s="48"/>
      <c r="AQ232" s="33"/>
      <c r="AR232" s="48" t="str">
        <f>IF(frei="nein",0,IF(OR($E234=0,AR$78=0),"",IF(AR$78=0,"",IF(AND(AR229="frei",AR230="frei"),6*AR231*AR$76/AR$80/$E234,4*AR231*AR$76/AR$80/$E234))))</f>
        <v/>
      </c>
      <c r="AS232" s="48"/>
      <c r="AT232" s="33"/>
      <c r="AU232" s="48" t="str">
        <f>IF(frei="nein",0,IF(OR($E234=0,AU$78=0),"",IF(AU$78=0,"",IF(AND(AU229="frei",AU230="frei"),6*AU231*AU$76/AU$80/$E234,4*AU231*AU$76/AU$80/$E234))))</f>
        <v/>
      </c>
      <c r="AV232" s="48"/>
      <c r="AW232" s="33"/>
      <c r="AX232" s="48" t="str">
        <f>IF(frei="nein",0,IF(OR($E234=0,AX$78=0),"",IF(AX$78=0,"",IF(AND(AX229="frei",AX230="frei"),6*AX231*AX$76/AX$80/$E234,4*AX231*AX$76/AX$80/$E234))))</f>
        <v/>
      </c>
      <c r="AY232" s="48"/>
      <c r="AZ232" s="33"/>
      <c r="BA232" s="48" t="str">
        <f>IF(frei="nein",0,IF(OR($E234=0,BA$78=0),"",IF(BA$78=0,"",IF(AND(BA229="frei",BA230="frei"),6*BA231*BA$76/BA$80/$E234,4*BA231*BA$76/BA$80/$E234))))</f>
        <v/>
      </c>
      <c r="BB232" s="48"/>
      <c r="BC232" s="33"/>
      <c r="BD232" s="48" t="str">
        <f>IF(frei="nein",0,IF(OR($E234=0,BD$78=0),"",IF(BD$78=0,"",IF(AND(BD229="frei",BD230="frei"),6*BD231*BD$76/BD$80/$E234,4*BD231*BD$76/BD$80/$E234))))</f>
        <v/>
      </c>
      <c r="BE232" s="48"/>
      <c r="BF232" s="33"/>
      <c r="BG232" s="48" t="str">
        <f>IF(frei="nein",0,IF(OR($E234=0,BG$78=0),"",IF(BG$78=0,"",IF(AND(BG229="frei",BG230="frei"),6*BG231*BG$76/BG$80/$E234,4*BG231*BG$76/BG$80/$E234))))</f>
        <v/>
      </c>
      <c r="BH232" s="48"/>
      <c r="BI232" s="33"/>
      <c r="BJ232" s="48" t="str">
        <f>IF(frei="nein",0,IF(OR($E234=0,BJ$78=0),"",IF(BJ$78=0,"",IF(AND(BJ229="frei",BJ230="frei"),6*BJ231*BJ$76/BJ$80/$E234,4*BJ231*BJ$76/BJ$80/$E234))))</f>
        <v/>
      </c>
      <c r="BK232" s="48"/>
      <c r="BL232" s="33"/>
      <c r="BM232" s="48" t="str">
        <f>IF(frei="nein",0,IF(OR($E234=0,BM$78=0),"",IF(BM$78=0,"",IF(AND(BM229="frei",BM230="frei"),6*BM231*BM$76/BM$80/$E234,4*BM231*BM$76/BM$80/$E234))))</f>
        <v/>
      </c>
      <c r="BN232" s="48"/>
      <c r="BO232" s="33"/>
      <c r="BP232" s="48" t="str">
        <f>IF(frei="nein",0,IF(OR($E234=0,BP$78=0),"",IF(BP$78=0,"",IF(AND(BP229="frei",BP230="frei"),6*BP231*BP$76/BP$80/$E234,4*BP231*BP$76/BP$80/$E234))))</f>
        <v/>
      </c>
      <c r="BQ232" s="48"/>
      <c r="BR232" s="33"/>
      <c r="BS232" s="48" t="str">
        <f>IF(frei="nein",0,IF(OR($E234=0,BS$78=0),"",IF(BS$78=0,"",IF(AND(BS229="frei",BS230="frei"),6*BS231*BS$76/BS$80/$E234,4*BS231*BS$76/BS$80/$E234))))</f>
        <v/>
      </c>
      <c r="BT232" s="48"/>
      <c r="BU232" s="33"/>
      <c r="BV232" s="48" t="str">
        <f>IF(frei="nein",0,IF(OR($E234=0,BV$78=0),"",IF(BV$78=0,"",IF(AND(BV229="frei",BV230="frei"),6*BV231*BV$76/BV$80/$E234,4*BV231*BV$76/BV$80/$E234))))</f>
        <v/>
      </c>
      <c r="BW232" s="48"/>
      <c r="BX232" s="33"/>
      <c r="BY232" s="48" t="str">
        <f>IF(frei="nein",0,IF(OR($E234=0,BY$78=0),"",IF(BY$78=0,"",IF(AND(BY229="frei",BY230="frei"),6*BY231*BY$76/BY$80/$E234,4*BY231*BY$76/BY$80/$E234))))</f>
        <v/>
      </c>
      <c r="BZ232" s="48"/>
      <c r="CA232" s="33"/>
      <c r="CB232" s="48" t="str">
        <f>IF(frei="nein",0,IF(OR($E234=0,CB$78=0),"",IF(CB$78=0,"",IF(AND(CB229="frei",CB230="frei"),6*CB231*CB$76/CB$80/$E234,4*CB231*CB$76/CB$80/$E234))))</f>
        <v/>
      </c>
      <c r="CC232" s="48"/>
    </row>
    <row r="233" spans="1:81">
      <c r="B233" s="17"/>
      <c r="C233" s="90"/>
      <c r="F233" s="56" t="s">
        <v>149</v>
      </c>
      <c r="G233" s="109">
        <f>IF(OR($E234=0,G$78=0),0,G$79/H_T)</f>
        <v>0</v>
      </c>
      <c r="H233" s="49" t="str">
        <f>IF(OR($E234=0,H$78=0),"",MAX(ABS(G233),ABS(I233)))</f>
        <v/>
      </c>
      <c r="I233" s="57">
        <f>IF(OR($E234=0,I$78=0),0,I$79/H_T)</f>
        <v>0</v>
      </c>
      <c r="J233" s="109">
        <f>IF(OR($E234=0,J$78=0),0,J$79/H_T)</f>
        <v>0</v>
      </c>
      <c r="K233" s="49" t="str">
        <f>IF(OR($E234=0,K$78=0),"",MAX(ABS(J233),ABS(L233)))</f>
        <v/>
      </c>
      <c r="L233" s="57">
        <f>IF(OR($E234=0,L$78=0),0,L$79/H_T)</f>
        <v>0</v>
      </c>
      <c r="M233" s="109">
        <f>IF(OR($E234=0,M$78=0),0,M$79/H_T)</f>
        <v>0</v>
      </c>
      <c r="N233" s="49" t="str">
        <f>IF(OR($E234=0,N$78=0),"",MAX(ABS(M233),ABS(O233)))</f>
        <v/>
      </c>
      <c r="O233" s="57">
        <f>IF(OR($E234=0,O$78=0),0,O$79/H_T)</f>
        <v>0</v>
      </c>
      <c r="P233" s="109">
        <f>IF(OR($E234=0,P$78=0),0,P$79/H_T)</f>
        <v>0</v>
      </c>
      <c r="Q233" s="49" t="str">
        <f>IF(OR($E234=0,Q$78=0),"",MAX(ABS(P233),ABS(R233)))</f>
        <v/>
      </c>
      <c r="R233" s="57">
        <f>IF(OR($E234=0,R$78=0),0,R$79/H_T)</f>
        <v>0</v>
      </c>
      <c r="S233" s="109">
        <f>IF(OR($E234=0,S$78=0),0,S$79/H_T)</f>
        <v>0</v>
      </c>
      <c r="T233" s="49" t="str">
        <f>IF(OR($E234=0,T$78=0),"",MAX(ABS(S233),ABS(U233)))</f>
        <v/>
      </c>
      <c r="U233" s="57">
        <f>IF(OR($E234=0,U$78=0),0,U$79/H_T)</f>
        <v>0</v>
      </c>
      <c r="V233" s="109">
        <f>IF(OR($E234=0,V$78=0),0,V$79/H_T)</f>
        <v>0</v>
      </c>
      <c r="W233" s="49" t="str">
        <f>IF(OR($E234=0,W$78=0),"",MAX(ABS(V233),ABS(X233)))</f>
        <v/>
      </c>
      <c r="X233" s="57">
        <f>IF(OR($E234=0,X$78=0),0,X$79/H_T)</f>
        <v>0</v>
      </c>
      <c r="Y233" s="109">
        <f>IF(OR($E234=0,Y$78=0),0,Y$79/H_T)</f>
        <v>0</v>
      </c>
      <c r="Z233" s="49" t="str">
        <f>IF(OR($E234=0,Z$78=0),"",MAX(ABS(Y233),ABS(AA233)))</f>
        <v/>
      </c>
      <c r="AA233" s="57">
        <f>IF(OR($E234=0,AA$78=0),0,AA$79/H_T)</f>
        <v>0</v>
      </c>
      <c r="AB233" s="109">
        <f>IF(OR($E234=0,AB$78=0),0,AB$79/H_T)</f>
        <v>0</v>
      </c>
      <c r="AC233" s="49" t="str">
        <f>IF(OR($E234=0,AC$78=0),"",MAX(ABS(AB233),ABS(AD233)))</f>
        <v/>
      </c>
      <c r="AD233" s="57">
        <f>IF(OR($E234=0,AD$78=0),0,AD$79/H_T)</f>
        <v>0</v>
      </c>
      <c r="AE233" s="109">
        <f>IF(OR($E234=0,AE$78=0),0,AE$79/H_T)</f>
        <v>0</v>
      </c>
      <c r="AF233" s="49" t="str">
        <f>IF(OR($E234=0,AF$78=0),"",MAX(ABS(AE233),ABS(AG233)))</f>
        <v/>
      </c>
      <c r="AG233" s="57">
        <f>IF(OR($E234=0,AG$78=0),0,AG$79/H_T)</f>
        <v>0</v>
      </c>
      <c r="AH233" s="109">
        <f>IF(OR($E234=0,AH$78=0),0,AH$79/H_T)</f>
        <v>0</v>
      </c>
      <c r="AI233" s="49" t="str">
        <f>IF(OR($E234=0,AI$78=0),"",MAX(ABS(AH233),ABS(AJ233)))</f>
        <v/>
      </c>
      <c r="AJ233" s="57">
        <f>IF(OR($E234=0,AJ$78=0),0,AJ$79/H_T)</f>
        <v>0</v>
      </c>
      <c r="AK233" s="109">
        <f>IF(OR($E234=0,AK$78=0),0,AK$79/H_T)</f>
        <v>0</v>
      </c>
      <c r="AL233" s="49" t="str">
        <f>IF(OR($E234=0,AL$78=0),"",MAX(ABS(AK233),ABS(AM233)))</f>
        <v/>
      </c>
      <c r="AM233" s="57">
        <f>IF(OR($E234=0,AM$78=0),0,AM$79/H_T)</f>
        <v>0</v>
      </c>
      <c r="AN233" s="109">
        <f>IF(OR($E234=0,AN$78=0),0,AN$79/H_T)</f>
        <v>0</v>
      </c>
      <c r="AO233" s="49" t="str">
        <f>IF(OR($E234=0,AO$78=0),"",MAX(ABS(AN233),ABS(AP233)))</f>
        <v/>
      </c>
      <c r="AP233" s="57">
        <f>IF(OR($E234=0,AP$78=0),0,AP$79/H_T)</f>
        <v>0</v>
      </c>
      <c r="AQ233" s="109">
        <f>IF(OR($E234=0,AQ$78=0),0,AQ$79/H_T)</f>
        <v>0</v>
      </c>
      <c r="AR233" s="49" t="str">
        <f>IF(OR($E234=0,AR$78=0),"",MAX(ABS(AQ233),ABS(AS233)))</f>
        <v/>
      </c>
      <c r="AS233" s="57">
        <f>IF(OR($E234=0,AS$78=0),0,AS$79/H_T)</f>
        <v>0</v>
      </c>
      <c r="AT233" s="109">
        <f>IF(OR($E234=0,AT$78=0),0,AT$79/H_T)</f>
        <v>0</v>
      </c>
      <c r="AU233" s="49" t="str">
        <f>IF(OR($E234=0,AU$78=0),"",MAX(ABS(AT233),ABS(AV233)))</f>
        <v/>
      </c>
      <c r="AV233" s="57">
        <f>IF(OR($E234=0,AV$78=0),0,AV$79/H_T)</f>
        <v>0</v>
      </c>
      <c r="AW233" s="109">
        <f>IF(OR($E234=0,AW$78=0),0,AW$79/H_T)</f>
        <v>0</v>
      </c>
      <c r="AX233" s="49" t="str">
        <f>IF(OR($E234=0,AX$78=0),"",MAX(ABS(AW233),ABS(AY233)))</f>
        <v/>
      </c>
      <c r="AY233" s="57">
        <f>IF(OR($E234=0,AY$78=0),0,AY$79/H_T)</f>
        <v>0</v>
      </c>
      <c r="AZ233" s="109">
        <f>IF(OR($E234=0,AZ$78=0),0,AZ$79/H_T)</f>
        <v>0</v>
      </c>
      <c r="BA233" s="49" t="str">
        <f>IF(OR($E234=0,BA$78=0),"",MAX(ABS(AZ233),ABS(BB233)))</f>
        <v/>
      </c>
      <c r="BB233" s="57">
        <f>IF(OR($E234=0,BB$78=0),0,BB$79/H_T)</f>
        <v>0</v>
      </c>
      <c r="BC233" s="109">
        <f>IF(OR($E234=0,BC$78=0),0,BC$79/H_T)</f>
        <v>0</v>
      </c>
      <c r="BD233" s="49" t="str">
        <f>IF(OR($E234=0,BD$78=0),"",MAX(ABS(BC233),ABS(BE233)))</f>
        <v/>
      </c>
      <c r="BE233" s="57">
        <f>IF(OR($E234=0,BE$78=0),0,BE$79/H_T)</f>
        <v>0</v>
      </c>
      <c r="BF233" s="109">
        <f>IF(OR($E234=0,BF$78=0),0,BF$79/H_T)</f>
        <v>0</v>
      </c>
      <c r="BG233" s="49" t="str">
        <f>IF(OR($E234=0,BG$78=0),"",MAX(ABS(BF233),ABS(BH233)))</f>
        <v/>
      </c>
      <c r="BH233" s="57">
        <f>IF(OR($E234=0,BH$78=0),0,BH$79/H_T)</f>
        <v>0</v>
      </c>
      <c r="BI233" s="109">
        <f>IF(OR($E234=0,BI$78=0),0,BI$79/H_T)</f>
        <v>0</v>
      </c>
      <c r="BJ233" s="49" t="str">
        <f>IF(OR($E234=0,BJ$78=0),"",MAX(ABS(BI233),ABS(BK233)))</f>
        <v/>
      </c>
      <c r="BK233" s="57">
        <f>IF(OR($E234=0,BK$78=0),0,BK$79/H_T)</f>
        <v>0</v>
      </c>
      <c r="BL233" s="109">
        <f>IF(OR($E234=0,BL$78=0),0,BL$79/H_T)</f>
        <v>0</v>
      </c>
      <c r="BM233" s="49" t="str">
        <f>IF(OR($E234=0,BM$78=0),"",MAX(ABS(BL233),ABS(BN233)))</f>
        <v/>
      </c>
      <c r="BN233" s="57">
        <f>IF(OR($E234=0,BN$78=0),0,BN$79/H_T)</f>
        <v>0</v>
      </c>
      <c r="BO233" s="109">
        <f>IF(OR($E234=0,BO$78=0),0,BO$79/H_T)</f>
        <v>0</v>
      </c>
      <c r="BP233" s="49" t="str">
        <f>IF(OR($E234=0,BP$78=0),"",MAX(ABS(BO233),ABS(BQ233)))</f>
        <v/>
      </c>
      <c r="BQ233" s="57">
        <f>IF(OR($E234=0,BQ$78=0),0,BQ$79/H_T)</f>
        <v>0</v>
      </c>
      <c r="BR233" s="109">
        <f>IF(OR($E234=0,BR$78=0),0,BR$79/H_T)</f>
        <v>0</v>
      </c>
      <c r="BS233" s="49" t="str">
        <f>IF(OR($E234=0,BS$78=0),"",MAX(ABS(BR233),ABS(BT233)))</f>
        <v/>
      </c>
      <c r="BT233" s="57">
        <f>IF(OR($E234=0,BT$78=0),0,BT$79/H_T)</f>
        <v>0</v>
      </c>
      <c r="BU233" s="109">
        <f>IF(OR($E234=0,BU$78=0),0,BU$79/H_T)</f>
        <v>0</v>
      </c>
      <c r="BV233" s="49" t="str">
        <f>IF(OR($E234=0,BV$78=0),"",MAX(ABS(BU233),ABS(BW233)))</f>
        <v/>
      </c>
      <c r="BW233" s="57">
        <f>IF(OR($E234=0,BW$78=0),0,BW$79/H_T)</f>
        <v>0</v>
      </c>
      <c r="BX233" s="109">
        <f>IF(OR($E234=0,BX$78=0),0,BX$79/H_T)</f>
        <v>0</v>
      </c>
      <c r="BY233" s="49" t="str">
        <f>IF(OR($E234=0,BY$78=0),"",MAX(ABS(BX233),ABS(BZ233)))</f>
        <v/>
      </c>
      <c r="BZ233" s="57">
        <f>IF(OR($E234=0,BZ$78=0),0,BZ$79/H_T)</f>
        <v>0</v>
      </c>
      <c r="CA233" s="109">
        <f>IF(OR($E234=0,CA$78=0),0,CA$79/H_T)</f>
        <v>0</v>
      </c>
      <c r="CB233" s="49" t="str">
        <f>IF(OR($E234=0,CB$78=0),"",MAX(ABS(CA233),ABS(CC233)))</f>
        <v/>
      </c>
      <c r="CC233" s="57">
        <f>IF(OR($E234=0,CC$78=0),0,CC$79/H_T)</f>
        <v>0</v>
      </c>
    </row>
    <row r="234" spans="1:81">
      <c r="B234" s="17" t="s">
        <v>112</v>
      </c>
      <c r="C234" s="91" t="str">
        <f>IF(A230="","",MAX(ABS(H234),ABS(K234),ABS(N234),ABS(Q234),ABS(T234),ABS(W234),ABS(Z234),ABS(AC234),ABS(AF234),ABS(AI234),ABS(AL234),ABS(AO234),ABS(AR234),ABS(AU234),ABS(AX234),ABS(BA234),ABS(BD234),ABS(BG234),ABS(BJ234),ABS(BM234),ABS(BP234),ABS(BS234),ABS(BV234),ABS(BY234),ABS(CB234)))</f>
        <v/>
      </c>
      <c r="D234" s="17" t="s">
        <v>106</v>
      </c>
      <c r="E234" s="48">
        <f>X16</f>
        <v>0</v>
      </c>
      <c r="F234" s="85" t="s">
        <v>112</v>
      </c>
      <c r="G234" s="29"/>
      <c r="H234" s="86">
        <f>IF(OR($E234=0,H$78=0),0,IF(H$78&gt;0,SQRT(H232^2+H233^2),-SQRT(H232^2+H233^2)))</f>
        <v>0</v>
      </c>
      <c r="I234" s="30"/>
      <c r="J234" s="29"/>
      <c r="K234" s="86">
        <f>IF(OR($E234=0,K$78=0),0,IF(K$78&gt;0,SQRT(K232^2+K233^2),-SQRT(K232^2+K233^2)))</f>
        <v>0</v>
      </c>
      <c r="L234" s="30"/>
      <c r="M234" s="29"/>
      <c r="N234" s="86">
        <f>IF(OR($E234=0,N$78=0),0,IF(N$78&gt;0,SQRT(N232^2+N233^2),-SQRT(N232^2+N233^2)))</f>
        <v>0</v>
      </c>
      <c r="O234" s="30"/>
      <c r="P234" s="29"/>
      <c r="Q234" s="86">
        <f>IF(OR($E234=0,Q$78=0),0,IF(Q$78&gt;0,SQRT(Q232^2+Q233^2),-SQRT(Q232^2+Q233^2)))</f>
        <v>0</v>
      </c>
      <c r="R234" s="30"/>
      <c r="S234" s="29"/>
      <c r="T234" s="86">
        <f>IF(OR($E234=0,T$78=0),0,IF(T$78&gt;0,SQRT(T232^2+T233^2),-SQRT(T232^2+T233^2)))</f>
        <v>0</v>
      </c>
      <c r="U234" s="30"/>
      <c r="V234" s="29"/>
      <c r="W234" s="86">
        <f>IF(OR($E234=0,W$78=0),0,IF(W$78&gt;0,SQRT(W232^2+W233^2),-SQRT(W232^2+W233^2)))</f>
        <v>0</v>
      </c>
      <c r="X234" s="30"/>
      <c r="Y234" s="29"/>
      <c r="Z234" s="86">
        <f>IF(OR($E234=0,Z$78=0),0,IF(Z$78&gt;0,SQRT(Z232^2+Z233^2),-SQRT(Z232^2+Z233^2)))</f>
        <v>0</v>
      </c>
      <c r="AA234" s="30"/>
      <c r="AB234" s="29"/>
      <c r="AC234" s="86">
        <f>IF(OR($E234=0,AC$78=0),0,IF(AC$78&gt;0,SQRT(AC232^2+AC233^2),-SQRT(AC232^2+AC233^2)))</f>
        <v>0</v>
      </c>
      <c r="AD234" s="30"/>
      <c r="AE234" s="29"/>
      <c r="AF234" s="86">
        <f>IF(OR($E234=0,AF$78=0),0,IF(AF$78&gt;0,SQRT(AF232^2+AF233^2),-SQRT(AF232^2+AF233^2)))</f>
        <v>0</v>
      </c>
      <c r="AG234" s="30"/>
      <c r="AH234" s="29"/>
      <c r="AI234" s="86">
        <f>IF(OR($E234=0,AI$78=0),0,IF(AI$78&gt;0,SQRT(AI232^2+AI233^2),-SQRT(AI232^2+AI233^2)))</f>
        <v>0</v>
      </c>
      <c r="AJ234" s="30"/>
      <c r="AK234" s="29"/>
      <c r="AL234" s="86">
        <f>IF(OR($E234=0,AL$78=0),0,IF(AL$78&gt;0,SQRT(AL232^2+AL233^2),-SQRT(AL232^2+AL233^2)))</f>
        <v>0</v>
      </c>
      <c r="AM234" s="30"/>
      <c r="AN234" s="29"/>
      <c r="AO234" s="86">
        <f>IF(OR($E234=0,AO$78=0),0,IF(AO$78&gt;0,SQRT(AO232^2+AO233^2),-SQRT(AO232^2+AO233^2)))</f>
        <v>0</v>
      </c>
      <c r="AP234" s="30"/>
      <c r="AQ234" s="29"/>
      <c r="AR234" s="86">
        <f>IF(OR($E234=0,AR$78=0),0,IF(AR$78&gt;0,SQRT(AR232^2+AR233^2),-SQRT(AR232^2+AR233^2)))</f>
        <v>0</v>
      </c>
      <c r="AS234" s="30"/>
      <c r="AT234" s="29"/>
      <c r="AU234" s="86">
        <f>IF(OR($E234=0,AU$78=0),0,IF(AU$78&gt;0,SQRT(AU232^2+AU233^2),-SQRT(AU232^2+AU233^2)))</f>
        <v>0</v>
      </c>
      <c r="AV234" s="30"/>
      <c r="AW234" s="29"/>
      <c r="AX234" s="86">
        <f>IF(OR($E234=0,AX$78=0),0,IF(AX$78&gt;0,SQRT(AX232^2+AX233^2),-SQRT(AX232^2+AX233^2)))</f>
        <v>0</v>
      </c>
      <c r="AY234" s="30"/>
      <c r="AZ234" s="29"/>
      <c r="BA234" s="86">
        <f>IF(OR($E234=0,BA$78=0),0,IF(BA$78&gt;0,SQRT(BA232^2+BA233^2),-SQRT(BA232^2+BA233^2)))</f>
        <v>0</v>
      </c>
      <c r="BB234" s="30"/>
      <c r="BC234" s="29"/>
      <c r="BD234" s="86">
        <f>IF(OR($E234=0,BD$78=0),0,IF(BD$78&gt;0,SQRT(BD232^2+BD233^2),-SQRT(BD232^2+BD233^2)))</f>
        <v>0</v>
      </c>
      <c r="BE234" s="30"/>
      <c r="BF234" s="29"/>
      <c r="BG234" s="86">
        <f>IF(OR($E234=0,BG$78=0),0,IF(BG$78&gt;0,SQRT(BG232^2+BG233^2),-SQRT(BG232^2+BG233^2)))</f>
        <v>0</v>
      </c>
      <c r="BH234" s="30"/>
      <c r="BI234" s="29"/>
      <c r="BJ234" s="86">
        <f>IF(OR($E234=0,BJ$78=0),0,IF(BJ$78&gt;0,SQRT(BJ232^2+BJ233^2),-SQRT(BJ232^2+BJ233^2)))</f>
        <v>0</v>
      </c>
      <c r="BK234" s="30"/>
      <c r="BL234" s="29"/>
      <c r="BM234" s="86">
        <f>IF(OR($E234=0,BM$78=0),0,IF(BM$78&gt;0,SQRT(BM232^2+BM233^2),-SQRT(BM232^2+BM233^2)))</f>
        <v>0</v>
      </c>
      <c r="BN234" s="30"/>
      <c r="BO234" s="29"/>
      <c r="BP234" s="86">
        <f>IF(OR($E234=0,BP$78=0),0,IF(BP$78&gt;0,SQRT(BP232^2+BP233^2),-SQRT(BP232^2+BP233^2)))</f>
        <v>0</v>
      </c>
      <c r="BQ234" s="30"/>
      <c r="BR234" s="29"/>
      <c r="BS234" s="86">
        <f>IF(OR($E234=0,BS$78=0),0,IF(BS$78&gt;0,SQRT(BS232^2+BS233^2),-SQRT(BS232^2+BS233^2)))</f>
        <v>0</v>
      </c>
      <c r="BT234" s="30"/>
      <c r="BU234" s="29"/>
      <c r="BV234" s="86">
        <f>IF(OR($E234=0,BV$78=0),0,IF(BV$78&gt;0,SQRT(BV232^2+BV233^2),-SQRT(BV232^2+BV233^2)))</f>
        <v>0</v>
      </c>
      <c r="BW234" s="30"/>
      <c r="BX234" s="29"/>
      <c r="BY234" s="86">
        <f>IF(OR($E234=0,BY$78=0),0,IF(BY$78&gt;0,SQRT(BY232^2+BY233^2),-SQRT(BY232^2+BY233^2)))</f>
        <v>0</v>
      </c>
      <c r="BZ234" s="30"/>
      <c r="CA234" s="29"/>
      <c r="CB234" s="86">
        <f>IF(OR($E234=0,CB$78=0),0,IF(CB$78&gt;0,SQRT(CB232^2+CB233^2),-SQRT(CB232^2+CB233^2)))</f>
        <v>0</v>
      </c>
      <c r="CC234" s="30"/>
    </row>
    <row r="235" spans="1:81">
      <c r="B235" s="17" t="s">
        <v>106</v>
      </c>
      <c r="C235" s="17" t="str">
        <f>IF(A230="","",E234)</f>
        <v/>
      </c>
      <c r="E235" s="17"/>
      <c r="F235" s="17"/>
      <c r="G235" s="17"/>
      <c r="H235" s="17"/>
      <c r="I235" s="17"/>
      <c r="J235" s="17"/>
      <c r="K235" s="17"/>
      <c r="L235" s="17"/>
      <c r="M235" s="17"/>
      <c r="P235" s="17"/>
      <c r="AP235" s="17"/>
      <c r="AQ235" s="17"/>
      <c r="AR235" s="17"/>
      <c r="AS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</row>
    <row r="236" spans="1:81">
      <c r="E236" s="17"/>
      <c r="F236" s="17" t="s">
        <v>114</v>
      </c>
      <c r="G236" s="17"/>
      <c r="H236" s="17" t="str">
        <f>IF($E241=0,"",IF($E238=H_T,"unterstützt","frei"))</f>
        <v/>
      </c>
      <c r="I236" s="17"/>
      <c r="J236" s="17"/>
      <c r="K236" s="17" t="str">
        <f>IF($E241=0,"",IF($E238=H_T,"unterstützt","frei"))</f>
        <v/>
      </c>
      <c r="L236" s="17"/>
      <c r="M236" s="17"/>
      <c r="N236" s="17" t="str">
        <f>IF($E241=0,"",IF($E238=H_T,"unterstützt","frei"))</f>
        <v/>
      </c>
      <c r="P236" s="17"/>
      <c r="Q236" s="17" t="str">
        <f>IF($E241=0,"",IF($E238=H_T,"unterstützt","frei"))</f>
        <v/>
      </c>
      <c r="T236" s="17" t="str">
        <f>IF($E241=0,"",IF($E238=H_T,"unterstützt","frei"))</f>
        <v/>
      </c>
      <c r="W236" s="17" t="str">
        <f>IF($E241=0,"",IF($E238=H_T,"unterstützt","frei"))</f>
        <v/>
      </c>
      <c r="Z236" s="17" t="str">
        <f>IF($E241=0,"",IF($E238=H_T,"unterstützt","frei"))</f>
        <v/>
      </c>
      <c r="AC236" s="17" t="str">
        <f>IF($E241=0,"",IF($E238=H_T,"unterstützt","frei"))</f>
        <v/>
      </c>
      <c r="AF236" s="17" t="str">
        <f>IF($E241=0,"",IF($E238=H_T,"unterstützt","frei"))</f>
        <v/>
      </c>
      <c r="AI236" s="17" t="str">
        <f>IF($E241=0,"",IF($E238=H_T,"unterstützt","frei"))</f>
        <v/>
      </c>
      <c r="AL236" s="17" t="str">
        <f>IF($E241=0,"",IF($E238=H_T,"unterstützt","frei"))</f>
        <v/>
      </c>
      <c r="AO236" s="17" t="str">
        <f>IF($E241=0,"",IF($E238=H_T,"unterstützt","frei"))</f>
        <v/>
      </c>
      <c r="AP236" s="17"/>
      <c r="AQ236" s="17"/>
      <c r="AR236" s="17" t="str">
        <f>IF($E241=0,"",IF($E238=H_T,"unterstützt","frei"))</f>
        <v/>
      </c>
      <c r="AS236" s="17"/>
      <c r="AU236" s="17" t="str">
        <f>IF($E241=0,"",IF($E238=H_T,"unterstützt","frei"))</f>
        <v/>
      </c>
      <c r="AW236" s="17"/>
      <c r="AX236" s="17" t="str">
        <f>IF($E241=0,"",IF($E238=H_T,"unterstützt","frei"))</f>
        <v/>
      </c>
      <c r="AY236" s="17"/>
      <c r="AZ236" s="17"/>
      <c r="BA236" s="17" t="str">
        <f>IF($E241=0,"",IF($E238=H_T,"unterstützt","frei"))</f>
        <v/>
      </c>
      <c r="BB236" s="17"/>
      <c r="BC236" s="17"/>
      <c r="BD236" s="17" t="str">
        <f>IF($E241=0,"",IF($E238=H_T,"unterstützt","frei"))</f>
        <v/>
      </c>
      <c r="BE236" s="17"/>
      <c r="BF236" s="17"/>
      <c r="BG236" s="17" t="str">
        <f>IF($E241=0,"",IF($E238=H_T,"unterstützt","frei"))</f>
        <v/>
      </c>
      <c r="BH236" s="17"/>
      <c r="BI236" s="17"/>
      <c r="BJ236" s="17" t="str">
        <f>IF($E241=0,"",IF($E238=H_T,"unterstützt","frei"))</f>
        <v/>
      </c>
      <c r="BK236" s="17"/>
      <c r="BL236" s="17"/>
      <c r="BM236" s="17" t="str">
        <f>IF($E241=0,"",IF($E238=H_T,"unterstützt","frei"))</f>
        <v/>
      </c>
      <c r="BN236" s="17"/>
      <c r="BO236" s="17"/>
      <c r="BP236" s="17" t="str">
        <f>IF($E241=0,"",IF($E238=H_T,"unterstützt","frei"))</f>
        <v/>
      </c>
      <c r="BQ236" s="17"/>
      <c r="BR236" s="17"/>
      <c r="BS236" s="17" t="str">
        <f>IF($E241=0,"",IF($E238=H_T,"unterstützt","frei"))</f>
        <v/>
      </c>
      <c r="BT236" s="17"/>
      <c r="BU236" s="17"/>
      <c r="BV236" s="17" t="str">
        <f>IF($E241=0,"",IF($E238=H_T,"unterstützt","frei"))</f>
        <v/>
      </c>
      <c r="BW236" s="17"/>
      <c r="BX236" s="17"/>
      <c r="BY236" s="17" t="str">
        <f>IF($E241=0,"",IF($E238=H_T,"unterstützt","frei"))</f>
        <v/>
      </c>
      <c r="BZ236" s="17"/>
      <c r="CA236" s="17"/>
      <c r="CB236" s="17" t="str">
        <f>IF($E241=0,"",IF($E238=H_T,"unterstützt","frei"))</f>
        <v/>
      </c>
      <c r="CC236" s="17"/>
    </row>
    <row r="237" spans="1:81">
      <c r="A237" s="89" t="str">
        <f>IF(OR(ABS(H241)=Bemessung!$C$24,ABS(K241)=Bemessung!$C$24,ABS(N241)=Bemessung!$C$24,ABS(Q241)=Bemessung!$C$24,ABS(T241)=Bemessung!$C$24,ABS(W241)=Bemessung!$C$24,ABS(Z241)=Bemessung!$C$24,ABS(AC241)=Bemessung!$C$24,ABS(AF241)=Bemessung!$C$24,ABS(AI241)=Bemessung!$C$24,ABS(AL241)=Bemessung!$C$24,ABS(AO241)=Bemessung!$C$24,ABS(AR241)=Bemessung!$C$24,ABS(AU241)=Bemessung!$C$24,ABS(AX241)=Bemessung!$C$24,ABS(BA241)=Bemessung!$C$24,ABS(BD241)=Bemessung!$C$24,ABS(BG241)=Bemessung!$C$24,ABS(BJ241)=Bemessung!$C$24,ABS(BM241)=Bemessung!$C$24,ABS(BP241)=Bemessung!$C$24,ABS(BS241)=Bemessung!$C$24,ABS(BV241)=Bemessung!$C$24,ABS(BY241)=Bemessung!$C$24,ABS(CB241)=Bemessung!$C$24),D237,"")</f>
        <v/>
      </c>
      <c r="D237" s="17">
        <v>23</v>
      </c>
      <c r="F237" s="17" t="s">
        <v>115</v>
      </c>
      <c r="G237" s="17"/>
      <c r="H237" s="48" t="str">
        <f>IF($E241=0,"",IF($E239=0,"unterstützt","frei"))</f>
        <v/>
      </c>
      <c r="I237" s="17"/>
      <c r="J237" s="17"/>
      <c r="K237" s="48" t="str">
        <f>IF($E241=0,"",IF($E239=0,"unterstützt","frei"))</f>
        <v/>
      </c>
      <c r="L237" s="17"/>
      <c r="M237" s="17"/>
      <c r="N237" s="48" t="str">
        <f>IF($E241=0,"",IF($E239=0,"unterstützt","frei"))</f>
        <v/>
      </c>
      <c r="P237" s="17"/>
      <c r="Q237" s="48" t="str">
        <f>IF($E241=0,"",IF($E239=0,"unterstützt","frei"))</f>
        <v/>
      </c>
      <c r="T237" s="48" t="str">
        <f>IF($E241=0,"",IF($E239=0,"unterstützt","frei"))</f>
        <v/>
      </c>
      <c r="W237" s="48" t="str">
        <f>IF($E241=0,"",IF($E239=0,"unterstützt","frei"))</f>
        <v/>
      </c>
      <c r="Z237" s="48" t="str">
        <f>IF($E241=0,"",IF($E239=0,"unterstützt","frei"))</f>
        <v/>
      </c>
      <c r="AC237" s="48" t="str">
        <f>IF($E241=0,"",IF($E239=0,"unterstützt","frei"))</f>
        <v/>
      </c>
      <c r="AF237" s="48" t="str">
        <f>IF($E241=0,"",IF($E239=0,"unterstützt","frei"))</f>
        <v/>
      </c>
      <c r="AI237" s="48" t="str">
        <f>IF($E241=0,"",IF($E239=0,"unterstützt","frei"))</f>
        <v/>
      </c>
      <c r="AL237" s="48" t="str">
        <f>IF($E241=0,"",IF($E239=0,"unterstützt","frei"))</f>
        <v/>
      </c>
      <c r="AO237" s="48" t="str">
        <f>IF($E241=0,"",IF($E239=0,"unterstützt","frei"))</f>
        <v/>
      </c>
      <c r="AP237" s="17"/>
      <c r="AQ237" s="17"/>
      <c r="AR237" s="48" t="str">
        <f>IF($E241=0,"",IF($E239=0,"unterstützt","frei"))</f>
        <v/>
      </c>
      <c r="AS237" s="17"/>
      <c r="AU237" s="48" t="str">
        <f>IF($E241=0,"",IF($E239=0,"unterstützt","frei"))</f>
        <v/>
      </c>
      <c r="AW237" s="17"/>
      <c r="AX237" s="48" t="str">
        <f>IF($E241=0,"",IF($E239=0,"unterstützt","frei"))</f>
        <v/>
      </c>
      <c r="AY237" s="17"/>
      <c r="AZ237" s="17"/>
      <c r="BA237" s="48" t="str">
        <f>IF($E241=0,"",IF($E239=0,"unterstützt","frei"))</f>
        <v/>
      </c>
      <c r="BB237" s="17"/>
      <c r="BC237" s="17"/>
      <c r="BD237" s="48" t="str">
        <f>IF($E241=0,"",IF($E239=0,"unterstützt","frei"))</f>
        <v/>
      </c>
      <c r="BE237" s="17"/>
      <c r="BF237" s="17"/>
      <c r="BG237" s="48" t="str">
        <f>IF($E241=0,"",IF($E239=0,"unterstützt","frei"))</f>
        <v/>
      </c>
      <c r="BH237" s="17"/>
      <c r="BI237" s="17"/>
      <c r="BJ237" s="48" t="str">
        <f>IF($E241=0,"",IF($E239=0,"unterstützt","frei"))</f>
        <v/>
      </c>
      <c r="BK237" s="17"/>
      <c r="BL237" s="17"/>
      <c r="BM237" s="48" t="str">
        <f>IF($E241=0,"",IF($E239=0,"unterstützt","frei"))</f>
        <v/>
      </c>
      <c r="BN237" s="17"/>
      <c r="BO237" s="17"/>
      <c r="BP237" s="48" t="str">
        <f>IF($E241=0,"",IF($E239=0,"unterstützt","frei"))</f>
        <v/>
      </c>
      <c r="BQ237" s="17"/>
      <c r="BR237" s="17"/>
      <c r="BS237" s="48" t="str">
        <f>IF($E241=0,"",IF($E239=0,"unterstützt","frei"))</f>
        <v/>
      </c>
      <c r="BT237" s="17"/>
      <c r="BU237" s="17"/>
      <c r="BV237" s="48" t="str">
        <f>IF($E241=0,"",IF($E239=0,"unterstützt","frei"))</f>
        <v/>
      </c>
      <c r="BW237" s="17"/>
      <c r="BX237" s="17"/>
      <c r="BY237" s="48" t="str">
        <f>IF($E241=0,"",IF($E239=0,"unterstützt","frei"))</f>
        <v/>
      </c>
      <c r="BZ237" s="17"/>
      <c r="CA237" s="17"/>
      <c r="CB237" s="48" t="str">
        <f>IF($E241=0,"",IF($E239=0,"unterstützt","frei"))</f>
        <v/>
      </c>
      <c r="CC237" s="17"/>
    </row>
    <row r="238" spans="1:81">
      <c r="B238" s="17"/>
      <c r="D238" s="17" t="s">
        <v>109</v>
      </c>
      <c r="E238" s="48">
        <f>E232</f>
        <v>0</v>
      </c>
      <c r="F238" s="53" t="s">
        <v>116</v>
      </c>
      <c r="G238" s="52"/>
      <c r="H238" s="84" t="str">
        <f>IF(OR($E241=0,H$78=0),"",IF(H$78=0,"",H$78/H_T))</f>
        <v/>
      </c>
      <c r="I238" s="14"/>
      <c r="J238" s="52"/>
      <c r="K238" s="84" t="str">
        <f>IF(OR($E241=0,K$78=0),"",IF(K$78=0,"",K$78/H_T))</f>
        <v/>
      </c>
      <c r="L238" s="14"/>
      <c r="M238" s="52"/>
      <c r="N238" s="84" t="str">
        <f>IF(OR($E241=0,N$78=0),"",IF(N$78=0,"",N$78/H_T))</f>
        <v/>
      </c>
      <c r="O238" s="14"/>
      <c r="P238" s="52"/>
      <c r="Q238" s="84" t="str">
        <f>IF(OR($E241=0,Q$78=0),"",IF(Q$78=0,"",Q$78/H_T))</f>
        <v/>
      </c>
      <c r="R238" s="14"/>
      <c r="S238" s="52"/>
      <c r="T238" s="84" t="str">
        <f>IF(OR($E241=0,T$78=0),"",IF(T$78=0,"",T$78/H_T))</f>
        <v/>
      </c>
      <c r="U238" s="14"/>
      <c r="V238" s="52"/>
      <c r="W238" s="84" t="str">
        <f>IF(OR($E241=0,W$78=0),"",IF(W$78=0,"",W$78/H_T))</f>
        <v/>
      </c>
      <c r="X238" s="14"/>
      <c r="Y238" s="52"/>
      <c r="Z238" s="84" t="str">
        <f>IF(OR($E241=0,Z$78=0),"",IF(Z$78=0,"",Z$78/H_T))</f>
        <v/>
      </c>
      <c r="AA238" s="14"/>
      <c r="AB238" s="52"/>
      <c r="AC238" s="84" t="str">
        <f>IF(OR($E241=0,AC$78=0),"",IF(AC$78=0,"",AC$78/H_T))</f>
        <v/>
      </c>
      <c r="AD238" s="14"/>
      <c r="AE238" s="52"/>
      <c r="AF238" s="84" t="str">
        <f>IF(OR($E241=0,AF$78=0),"",IF(AF$78=0,"",AF$78/H_T))</f>
        <v/>
      </c>
      <c r="AG238" s="14"/>
      <c r="AH238" s="52"/>
      <c r="AI238" s="84" t="str">
        <f>IF(OR($E241=0,AI$78=0),"",IF(AI$78=0,"",AI$78/H_T))</f>
        <v/>
      </c>
      <c r="AJ238" s="14"/>
      <c r="AK238" s="52"/>
      <c r="AL238" s="84" t="str">
        <f>IF(OR($E241=0,AL$78=0),"",IF(AL$78=0,"",AL$78/H_T))</f>
        <v/>
      </c>
      <c r="AM238" s="14"/>
      <c r="AN238" s="52"/>
      <c r="AO238" s="84" t="str">
        <f>IF(OR($E241=0,AO$78=0),"",IF(AO$78=0,"",AO$78/H_T))</f>
        <v/>
      </c>
      <c r="AP238" s="14"/>
      <c r="AQ238" s="52"/>
      <c r="AR238" s="84" t="str">
        <f>IF(OR($E241=0,AR$78=0),"",IF(AR$78=0,"",AR$78/H_T))</f>
        <v/>
      </c>
      <c r="AS238" s="14"/>
      <c r="AT238" s="52"/>
      <c r="AU238" s="84" t="str">
        <f>IF(OR($E241=0,AU$78=0),"",IF(AU$78=0,"",AU$78/H_T))</f>
        <v/>
      </c>
      <c r="AV238" s="14"/>
      <c r="AW238" s="52"/>
      <c r="AX238" s="84" t="str">
        <f>IF(OR($E241=0,AX$78=0),"",IF(AX$78=0,"",AX$78/H_T))</f>
        <v/>
      </c>
      <c r="AY238" s="14"/>
      <c r="AZ238" s="52"/>
      <c r="BA238" s="84" t="str">
        <f>IF(OR($E241=0,BA$78=0),"",IF(BA$78=0,"",BA$78/H_T))</f>
        <v/>
      </c>
      <c r="BB238" s="14"/>
      <c r="BC238" s="52"/>
      <c r="BD238" s="84" t="str">
        <f>IF(OR($E241=0,BD$78=0),"",IF(BD$78=0,"",BD$78/H_T))</f>
        <v/>
      </c>
      <c r="BE238" s="14"/>
      <c r="BF238" s="52"/>
      <c r="BG238" s="84" t="str">
        <f>IF(OR($E241=0,BG$78=0),"",IF(BG$78=0,"",BG$78/H_T))</f>
        <v/>
      </c>
      <c r="BH238" s="14"/>
      <c r="BI238" s="52"/>
      <c r="BJ238" s="84" t="str">
        <f>IF(OR($E241=0,BJ$78=0),"",IF(BJ$78=0,"",BJ$78/H_T))</f>
        <v/>
      </c>
      <c r="BK238" s="14"/>
      <c r="BL238" s="52"/>
      <c r="BM238" s="84" t="str">
        <f>IF(OR($E241=0,BM$78=0),"",IF(BM$78=0,"",BM$78/H_T))</f>
        <v/>
      </c>
      <c r="BN238" s="14"/>
      <c r="BO238" s="52"/>
      <c r="BP238" s="84" t="str">
        <f>IF(OR($E241=0,BP$78=0),"",IF(BP$78=0,"",BP$78/H_T))</f>
        <v/>
      </c>
      <c r="BQ238" s="14"/>
      <c r="BR238" s="52"/>
      <c r="BS238" s="84" t="str">
        <f>IF(OR($E241=0,BS$78=0),"",IF(BS$78=0,"",BS$78/H_T))</f>
        <v/>
      </c>
      <c r="BT238" s="14"/>
      <c r="BU238" s="52"/>
      <c r="BV238" s="84" t="str">
        <f>IF(OR($E241=0,BV$78=0),"",IF(BV$78=0,"",BV$78/H_T))</f>
        <v/>
      </c>
      <c r="BW238" s="14"/>
      <c r="BX238" s="52"/>
      <c r="BY238" s="84" t="str">
        <f>IF(OR($E241=0,BY$78=0),"",IF(BY$78=0,"",BY$78/H_T))</f>
        <v/>
      </c>
      <c r="BZ238" s="14"/>
      <c r="CA238" s="52"/>
      <c r="CB238" s="84" t="str">
        <f>IF(OR($E241=0,CB$78=0),"",IF(CB$78=0,"",CB$78/H_T))</f>
        <v/>
      </c>
      <c r="CC238" s="14"/>
    </row>
    <row r="239" spans="1:81">
      <c r="B239" s="17" t="s">
        <v>111</v>
      </c>
      <c r="C239" s="91" t="str">
        <f>IF(A237="","",MAX(MAX(H239,K239,N239,Q239,T239,W239,Z239,AC239,AF239,AI239,AL239,AO239,AR239,AU239,AX239,BA239,BD239,BG239,BJ239,BM239,BP239,BS239,BV239,BY239,CB239),ABS(MIN(H239,K239,N239,Q239,T239,W239,Z239,AC239,AF239,AI239,AL239,AO239,AR239,AU239,AX239,BA239,BD239,BG239,BJ239,BM239,BP239,BS239,BV239,BY239,CB239))))</f>
        <v/>
      </c>
      <c r="D239" s="17" t="s">
        <v>110</v>
      </c>
      <c r="E239" s="48">
        <f>E238-E241</f>
        <v>0</v>
      </c>
      <c r="F239" s="55" t="s">
        <v>111</v>
      </c>
      <c r="G239" s="33"/>
      <c r="H239" s="48" t="str">
        <f>IF(frei="nein",0,IF(OR($E241=0,H$78=0),"",IF(H$78=0,"",IF(AND(H236="frei",H237="frei"),6*H238*H$76/H$80/$E241,4*H238*H$76/H$80/$E241))))</f>
        <v/>
      </c>
      <c r="I239" s="48"/>
      <c r="J239" s="33"/>
      <c r="K239" s="48" t="str">
        <f>IF(frei="nein",0,IF(OR($E241=0,K$78=0),"",IF(K$78=0,"",IF(AND(K236="frei",K237="frei"),6*K238*K$76/K$80/$E241,4*K238*K$76/K$80/$E241))))</f>
        <v/>
      </c>
      <c r="L239" s="48"/>
      <c r="M239" s="33"/>
      <c r="N239" s="48" t="str">
        <f>IF(frei="nein",0,IF(OR($E241=0,N$78=0),"",IF(N$78=0,"",IF(AND(N236="frei",N237="frei"),6*N238*N$76/N$80/$E241,4*N238*N$76/N$80/$E241))))</f>
        <v/>
      </c>
      <c r="O239" s="48"/>
      <c r="P239" s="33"/>
      <c r="Q239" s="48" t="str">
        <f>IF(frei="nein",0,IF(OR($E241=0,Q$78=0),"",IF(Q$78=0,"",IF(AND(Q236="frei",Q237="frei"),6*Q238*Q$76/Q$80/$E241,4*Q238*Q$76/Q$80/$E241))))</f>
        <v/>
      </c>
      <c r="R239" s="48"/>
      <c r="S239" s="33"/>
      <c r="T239" s="48" t="str">
        <f>IF(frei="nein",0,IF(OR($E241=0,T$78=0),"",IF(T$78=0,"",IF(AND(T236="frei",T237="frei"),6*T238*T$76/T$80/$E241,4*T238*T$76/T$80/$E241))))</f>
        <v/>
      </c>
      <c r="U239" s="48"/>
      <c r="V239" s="33"/>
      <c r="W239" s="48" t="str">
        <f>IF(frei="nein",0,IF(OR($E241=0,W$78=0),"",IF(W$78=0,"",IF(AND(W236="frei",W237="frei"),6*W238*W$76/W$80/$E241,4*W238*W$76/W$80/$E241))))</f>
        <v/>
      </c>
      <c r="X239" s="48"/>
      <c r="Y239" s="33"/>
      <c r="Z239" s="48" t="str">
        <f>IF(frei="nein",0,IF(OR($E241=0,Z$78=0),"",IF(Z$78=0,"",IF(AND(Z236="frei",Z237="frei"),6*Z238*Z$76/Z$80/$E241,4*Z238*Z$76/Z$80/$E241))))</f>
        <v/>
      </c>
      <c r="AA239" s="48"/>
      <c r="AB239" s="33"/>
      <c r="AC239" s="48" t="str">
        <f>IF(frei="nein",0,IF(OR($E241=0,AC$78=0),"",IF(AC$78=0,"",IF(AND(AC236="frei",AC237="frei"),6*AC238*AC$76/AC$80/$E241,4*AC238*AC$76/AC$80/$E241))))</f>
        <v/>
      </c>
      <c r="AD239" s="48"/>
      <c r="AE239" s="33"/>
      <c r="AF239" s="48" t="str">
        <f>IF(frei="nein",0,IF(OR($E241=0,AF$78=0),"",IF(AF$78=0,"",IF(AND(AF236="frei",AF237="frei"),6*AF238*AF$76/AF$80/$E241,4*AF238*AF$76/AF$80/$E241))))</f>
        <v/>
      </c>
      <c r="AG239" s="48"/>
      <c r="AH239" s="33"/>
      <c r="AI239" s="48" t="str">
        <f>IF(frei="nein",0,IF(OR($E241=0,AI$78=0),"",IF(AI$78=0,"",IF(AND(AI236="frei",AI237="frei"),6*AI238*AI$76/AI$80/$E241,4*AI238*AI$76/AI$80/$E241))))</f>
        <v/>
      </c>
      <c r="AJ239" s="48"/>
      <c r="AK239" s="33"/>
      <c r="AL239" s="48" t="str">
        <f>IF(frei="nein",0,IF(OR($E241=0,AL$78=0),"",IF(AL$78=0,"",IF(AND(AL236="frei",AL237="frei"),6*AL238*AL$76/AL$80/$E241,4*AL238*AL$76/AL$80/$E241))))</f>
        <v/>
      </c>
      <c r="AM239" s="48"/>
      <c r="AN239" s="33"/>
      <c r="AO239" s="48" t="str">
        <f>IF(frei="nein",0,IF(OR($E241=0,AO$78=0),"",IF(AO$78=0,"",IF(AND(AO236="frei",AO237="frei"),6*AO238*AO$76/AO$80/$E241,4*AO238*AO$76/AO$80/$E241))))</f>
        <v/>
      </c>
      <c r="AP239" s="48"/>
      <c r="AQ239" s="33"/>
      <c r="AR239" s="48" t="str">
        <f>IF(frei="nein",0,IF(OR($E241=0,AR$78=0),"",IF(AR$78=0,"",IF(AND(AR236="frei",AR237="frei"),6*AR238*AR$76/AR$80/$E241,4*AR238*AR$76/AR$80/$E241))))</f>
        <v/>
      </c>
      <c r="AS239" s="48"/>
      <c r="AT239" s="33"/>
      <c r="AU239" s="48" t="str">
        <f>IF(frei="nein",0,IF(OR($E241=0,AU$78=0),"",IF(AU$78=0,"",IF(AND(AU236="frei",AU237="frei"),6*AU238*AU$76/AU$80/$E241,4*AU238*AU$76/AU$80/$E241))))</f>
        <v/>
      </c>
      <c r="AV239" s="48"/>
      <c r="AW239" s="33"/>
      <c r="AX239" s="48" t="str">
        <f>IF(frei="nein",0,IF(OR($E241=0,AX$78=0),"",IF(AX$78=0,"",IF(AND(AX236="frei",AX237="frei"),6*AX238*AX$76/AX$80/$E241,4*AX238*AX$76/AX$80/$E241))))</f>
        <v/>
      </c>
      <c r="AY239" s="48"/>
      <c r="AZ239" s="33"/>
      <c r="BA239" s="48" t="str">
        <f>IF(frei="nein",0,IF(OR($E241=0,BA$78=0),"",IF(BA$78=0,"",IF(AND(BA236="frei",BA237="frei"),6*BA238*BA$76/BA$80/$E241,4*BA238*BA$76/BA$80/$E241))))</f>
        <v/>
      </c>
      <c r="BB239" s="48"/>
      <c r="BC239" s="33"/>
      <c r="BD239" s="48" t="str">
        <f>IF(frei="nein",0,IF(OR($E241=0,BD$78=0),"",IF(BD$78=0,"",IF(AND(BD236="frei",BD237="frei"),6*BD238*BD$76/BD$80/$E241,4*BD238*BD$76/BD$80/$E241))))</f>
        <v/>
      </c>
      <c r="BE239" s="48"/>
      <c r="BF239" s="33"/>
      <c r="BG239" s="48" t="str">
        <f>IF(frei="nein",0,IF(OR($E241=0,BG$78=0),"",IF(BG$78=0,"",IF(AND(BG236="frei",BG237="frei"),6*BG238*BG$76/BG$80/$E241,4*BG238*BG$76/BG$80/$E241))))</f>
        <v/>
      </c>
      <c r="BH239" s="48"/>
      <c r="BI239" s="33"/>
      <c r="BJ239" s="48" t="str">
        <f>IF(frei="nein",0,IF(OR($E241=0,BJ$78=0),"",IF(BJ$78=0,"",IF(AND(BJ236="frei",BJ237="frei"),6*BJ238*BJ$76/BJ$80/$E241,4*BJ238*BJ$76/BJ$80/$E241))))</f>
        <v/>
      </c>
      <c r="BK239" s="48"/>
      <c r="BL239" s="33"/>
      <c r="BM239" s="48" t="str">
        <f>IF(frei="nein",0,IF(OR($E241=0,BM$78=0),"",IF(BM$78=0,"",IF(AND(BM236="frei",BM237="frei"),6*BM238*BM$76/BM$80/$E241,4*BM238*BM$76/BM$80/$E241))))</f>
        <v/>
      </c>
      <c r="BN239" s="48"/>
      <c r="BO239" s="33"/>
      <c r="BP239" s="48" t="str">
        <f>IF(frei="nein",0,IF(OR($E241=0,BP$78=0),"",IF(BP$78=0,"",IF(AND(BP236="frei",BP237="frei"),6*BP238*BP$76/BP$80/$E241,4*BP238*BP$76/BP$80/$E241))))</f>
        <v/>
      </c>
      <c r="BQ239" s="48"/>
      <c r="BR239" s="33"/>
      <c r="BS239" s="48" t="str">
        <f>IF(frei="nein",0,IF(OR($E241=0,BS$78=0),"",IF(BS$78=0,"",IF(AND(BS236="frei",BS237="frei"),6*BS238*BS$76/BS$80/$E241,4*BS238*BS$76/BS$80/$E241))))</f>
        <v/>
      </c>
      <c r="BT239" s="48"/>
      <c r="BU239" s="33"/>
      <c r="BV239" s="48" t="str">
        <f>IF(frei="nein",0,IF(OR($E241=0,BV$78=0),"",IF(BV$78=0,"",IF(AND(BV236="frei",BV237="frei"),6*BV238*BV$76/BV$80/$E241,4*BV238*BV$76/BV$80/$E241))))</f>
        <v/>
      </c>
      <c r="BW239" s="48"/>
      <c r="BX239" s="33"/>
      <c r="BY239" s="48" t="str">
        <f>IF(frei="nein",0,IF(OR($E241=0,BY$78=0),"",IF(BY$78=0,"",IF(AND(BY236="frei",BY237="frei"),6*BY238*BY$76/BY$80/$E241,4*BY238*BY$76/BY$80/$E241))))</f>
        <v/>
      </c>
      <c r="BZ239" s="48"/>
      <c r="CA239" s="33"/>
      <c r="CB239" s="48" t="str">
        <f>IF(frei="nein",0,IF(OR($E241=0,CB$78=0),"",IF(CB$78=0,"",IF(AND(CB236="frei",CB237="frei"),6*CB238*CB$76/CB$80/$E241,4*CB238*CB$76/CB$80/$E241))))</f>
        <v/>
      </c>
      <c r="CC239" s="48"/>
    </row>
    <row r="240" spans="1:81">
      <c r="B240" s="17"/>
      <c r="C240" s="90"/>
      <c r="F240" s="56" t="s">
        <v>149</v>
      </c>
      <c r="G240" s="109">
        <f>IF(OR($E241=0,G$78=0),0,G$79/H_T)</f>
        <v>0</v>
      </c>
      <c r="H240" s="49" t="str">
        <f>IF(OR($E241=0,H$78=0),"",MAX(ABS(G240),ABS(I240)))</f>
        <v/>
      </c>
      <c r="I240" s="57">
        <f>IF(OR($E241=0,I$78=0),0,I$79/H_T)</f>
        <v>0</v>
      </c>
      <c r="J240" s="109">
        <f>IF(OR($E241=0,J$78=0),0,J$79/H_T)</f>
        <v>0</v>
      </c>
      <c r="K240" s="49" t="str">
        <f>IF(OR($E241=0,K$78=0),"",MAX(ABS(J240),ABS(L240)))</f>
        <v/>
      </c>
      <c r="L240" s="57">
        <f>IF(OR($E241=0,L$78=0),0,L$79/H_T)</f>
        <v>0</v>
      </c>
      <c r="M240" s="109">
        <f>IF(OR($E241=0,M$78=0),0,M$79/H_T)</f>
        <v>0</v>
      </c>
      <c r="N240" s="49" t="str">
        <f>IF(OR($E241=0,N$78=0),"",MAX(ABS(M240),ABS(O240)))</f>
        <v/>
      </c>
      <c r="O240" s="57">
        <f>IF(OR($E241=0,O$78=0),0,O$79/H_T)</f>
        <v>0</v>
      </c>
      <c r="P240" s="109">
        <f>IF(OR($E241=0,P$78=0),0,P$79/H_T)</f>
        <v>0</v>
      </c>
      <c r="Q240" s="49" t="str">
        <f>IF(OR($E241=0,Q$78=0),"",MAX(ABS(P240),ABS(R240)))</f>
        <v/>
      </c>
      <c r="R240" s="57">
        <f>IF(OR($E241=0,R$78=0),0,R$79/H_T)</f>
        <v>0</v>
      </c>
      <c r="S240" s="109">
        <f>IF(OR($E241=0,S$78=0),0,S$79/H_T)</f>
        <v>0</v>
      </c>
      <c r="T240" s="49" t="str">
        <f>IF(OR($E241=0,T$78=0),"",MAX(ABS(S240),ABS(U240)))</f>
        <v/>
      </c>
      <c r="U240" s="57">
        <f>IF(OR($E241=0,U$78=0),0,U$79/H_T)</f>
        <v>0</v>
      </c>
      <c r="V240" s="109">
        <f>IF(OR($E241=0,V$78=0),0,V$79/H_T)</f>
        <v>0</v>
      </c>
      <c r="W240" s="49" t="str">
        <f>IF(OR($E241=0,W$78=0),"",MAX(ABS(V240),ABS(X240)))</f>
        <v/>
      </c>
      <c r="X240" s="57">
        <f>IF(OR($E241=0,X$78=0),0,X$79/H_T)</f>
        <v>0</v>
      </c>
      <c r="Y240" s="109">
        <f>IF(OR($E241=0,Y$78=0),0,Y$79/H_T)</f>
        <v>0</v>
      </c>
      <c r="Z240" s="49" t="str">
        <f>IF(OR($E241=0,Z$78=0),"",MAX(ABS(Y240),ABS(AA240)))</f>
        <v/>
      </c>
      <c r="AA240" s="57">
        <f>IF(OR($E241=0,AA$78=0),0,AA$79/H_T)</f>
        <v>0</v>
      </c>
      <c r="AB240" s="109">
        <f>IF(OR($E241=0,AB$78=0),0,AB$79/H_T)</f>
        <v>0</v>
      </c>
      <c r="AC240" s="49" t="str">
        <f>IF(OR($E241=0,AC$78=0),"",MAX(ABS(AB240),ABS(AD240)))</f>
        <v/>
      </c>
      <c r="AD240" s="57">
        <f>IF(OR($E241=0,AD$78=0),0,AD$79/H_T)</f>
        <v>0</v>
      </c>
      <c r="AE240" s="109">
        <f>IF(OR($E241=0,AE$78=0),0,AE$79/H_T)</f>
        <v>0</v>
      </c>
      <c r="AF240" s="49" t="str">
        <f>IF(OR($E241=0,AF$78=0),"",MAX(ABS(AE240),ABS(AG240)))</f>
        <v/>
      </c>
      <c r="AG240" s="57">
        <f>IF(OR($E241=0,AG$78=0),0,AG$79/H_T)</f>
        <v>0</v>
      </c>
      <c r="AH240" s="109">
        <f>IF(OR($E241=0,AH$78=0),0,AH$79/H_T)</f>
        <v>0</v>
      </c>
      <c r="AI240" s="49" t="str">
        <f>IF(OR($E241=0,AI$78=0),"",MAX(ABS(AH240),ABS(AJ240)))</f>
        <v/>
      </c>
      <c r="AJ240" s="57">
        <f>IF(OR($E241=0,AJ$78=0),0,AJ$79/H_T)</f>
        <v>0</v>
      </c>
      <c r="AK240" s="109">
        <f>IF(OR($E241=0,AK$78=0),0,AK$79/H_T)</f>
        <v>0</v>
      </c>
      <c r="AL240" s="49" t="str">
        <f>IF(OR($E241=0,AL$78=0),"",MAX(ABS(AK240),ABS(AM240)))</f>
        <v/>
      </c>
      <c r="AM240" s="57">
        <f>IF(OR($E241=0,AM$78=0),0,AM$79/H_T)</f>
        <v>0</v>
      </c>
      <c r="AN240" s="109">
        <f>IF(OR($E241=0,AN$78=0),0,AN$79/H_T)</f>
        <v>0</v>
      </c>
      <c r="AO240" s="49" t="str">
        <f>IF(OR($E241=0,AO$78=0),"",MAX(ABS(AN240),ABS(AP240)))</f>
        <v/>
      </c>
      <c r="AP240" s="57">
        <f>IF(OR($E241=0,AP$78=0),0,AP$79/H_T)</f>
        <v>0</v>
      </c>
      <c r="AQ240" s="109">
        <f>IF(OR($E241=0,AQ$78=0),0,AQ$79/H_T)</f>
        <v>0</v>
      </c>
      <c r="AR240" s="49" t="str">
        <f>IF(OR($E241=0,AR$78=0),"",MAX(ABS(AQ240),ABS(AS240)))</f>
        <v/>
      </c>
      <c r="AS240" s="57">
        <f>IF(OR($E241=0,AS$78=0),0,AS$79/H_T)</f>
        <v>0</v>
      </c>
      <c r="AT240" s="109">
        <f>IF(OR($E241=0,AT$78=0),0,AT$79/H_T)</f>
        <v>0</v>
      </c>
      <c r="AU240" s="49" t="str">
        <f>IF(OR($E241=0,AU$78=0),"",MAX(ABS(AT240),ABS(AV240)))</f>
        <v/>
      </c>
      <c r="AV240" s="57">
        <f>IF(OR($E241=0,AV$78=0),0,AV$79/H_T)</f>
        <v>0</v>
      </c>
      <c r="AW240" s="109">
        <f>IF(OR($E241=0,AW$78=0),0,AW$79/H_T)</f>
        <v>0</v>
      </c>
      <c r="AX240" s="49" t="str">
        <f>IF(OR($E241=0,AX$78=0),"",MAX(ABS(AW240),ABS(AY240)))</f>
        <v/>
      </c>
      <c r="AY240" s="57">
        <f>IF(OR($E241=0,AY$78=0),0,AY$79/H_T)</f>
        <v>0</v>
      </c>
      <c r="AZ240" s="109">
        <f>IF(OR($E241=0,AZ$78=0),0,AZ$79/H_T)</f>
        <v>0</v>
      </c>
      <c r="BA240" s="49" t="str">
        <f>IF(OR($E241=0,BA$78=0),"",MAX(ABS(AZ240),ABS(BB240)))</f>
        <v/>
      </c>
      <c r="BB240" s="57">
        <f>IF(OR($E241=0,BB$78=0),0,BB$79/H_T)</f>
        <v>0</v>
      </c>
      <c r="BC240" s="109">
        <f>IF(OR($E241=0,BC$78=0),0,BC$79/H_T)</f>
        <v>0</v>
      </c>
      <c r="BD240" s="49" t="str">
        <f>IF(OR($E241=0,BD$78=0),"",MAX(ABS(BC240),ABS(BE240)))</f>
        <v/>
      </c>
      <c r="BE240" s="57">
        <f>IF(OR($E241=0,BE$78=0),0,BE$79/H_T)</f>
        <v>0</v>
      </c>
      <c r="BF240" s="109">
        <f>IF(OR($E241=0,BF$78=0),0,BF$79/H_T)</f>
        <v>0</v>
      </c>
      <c r="BG240" s="49" t="str">
        <f>IF(OR($E241=0,BG$78=0),"",MAX(ABS(BF240),ABS(BH240)))</f>
        <v/>
      </c>
      <c r="BH240" s="57">
        <f>IF(OR($E241=0,BH$78=0),0,BH$79/H_T)</f>
        <v>0</v>
      </c>
      <c r="BI240" s="109">
        <f>IF(OR($E241=0,BI$78=0),0,BI$79/H_T)</f>
        <v>0</v>
      </c>
      <c r="BJ240" s="49" t="str">
        <f>IF(OR($E241=0,BJ$78=0),"",MAX(ABS(BI240),ABS(BK240)))</f>
        <v/>
      </c>
      <c r="BK240" s="57">
        <f>IF(OR($E241=0,BK$78=0),0,BK$79/H_T)</f>
        <v>0</v>
      </c>
      <c r="BL240" s="109">
        <f>IF(OR($E241=0,BL$78=0),0,BL$79/H_T)</f>
        <v>0</v>
      </c>
      <c r="BM240" s="49" t="str">
        <f>IF(OR($E241=0,BM$78=0),"",MAX(ABS(BL240),ABS(BN240)))</f>
        <v/>
      </c>
      <c r="BN240" s="57">
        <f>IF(OR($E241=0,BN$78=0),0,BN$79/H_T)</f>
        <v>0</v>
      </c>
      <c r="BO240" s="109">
        <f>IF(OR($E241=0,BO$78=0),0,BO$79/H_T)</f>
        <v>0</v>
      </c>
      <c r="BP240" s="49" t="str">
        <f>IF(OR($E241=0,BP$78=0),"",MAX(ABS(BO240),ABS(BQ240)))</f>
        <v/>
      </c>
      <c r="BQ240" s="57">
        <f>IF(OR($E241=0,BQ$78=0),0,BQ$79/H_T)</f>
        <v>0</v>
      </c>
      <c r="BR240" s="109">
        <f>IF(OR($E241=0,BR$78=0),0,BR$79/H_T)</f>
        <v>0</v>
      </c>
      <c r="BS240" s="49" t="str">
        <f>IF(OR($E241=0,BS$78=0),"",MAX(ABS(BR240),ABS(BT240)))</f>
        <v/>
      </c>
      <c r="BT240" s="57">
        <f>IF(OR($E241=0,BT$78=0),0,BT$79/H_T)</f>
        <v>0</v>
      </c>
      <c r="BU240" s="109">
        <f>IF(OR($E241=0,BU$78=0),0,BU$79/H_T)</f>
        <v>0</v>
      </c>
      <c r="BV240" s="49" t="str">
        <f>IF(OR($E241=0,BV$78=0),"",MAX(ABS(BU240),ABS(BW240)))</f>
        <v/>
      </c>
      <c r="BW240" s="57">
        <f>IF(OR($E241=0,BW$78=0),0,BW$79/H_T)</f>
        <v>0</v>
      </c>
      <c r="BX240" s="109">
        <f>IF(OR($E241=0,BX$78=0),0,BX$79/H_T)</f>
        <v>0</v>
      </c>
      <c r="BY240" s="49" t="str">
        <f>IF(OR($E241=0,BY$78=0),"",MAX(ABS(BX240),ABS(BZ240)))</f>
        <v/>
      </c>
      <c r="BZ240" s="57">
        <f>IF(OR($E241=0,BZ$78=0),0,BZ$79/H_T)</f>
        <v>0</v>
      </c>
      <c r="CA240" s="109">
        <f>IF(OR($E241=0,CA$78=0),0,CA$79/H_T)</f>
        <v>0</v>
      </c>
      <c r="CB240" s="49" t="str">
        <f>IF(OR($E241=0,CB$78=0),"",MAX(ABS(CA240),ABS(CC240)))</f>
        <v/>
      </c>
      <c r="CC240" s="57">
        <f>IF(OR($E241=0,CC$78=0),0,CC$79/H_T)</f>
        <v>0</v>
      </c>
    </row>
    <row r="241" spans="1:81">
      <c r="B241" s="17" t="s">
        <v>112</v>
      </c>
      <c r="C241" s="91" t="str">
        <f>IF(A237="","",MAX(ABS(H241),ABS(K241),ABS(N241),ABS(Q241),ABS(T241),ABS(W241),ABS(Z241),ABS(AC241),ABS(AF241),ABS(AI241),ABS(AL241),ABS(AO241),ABS(AR241),ABS(AU241),ABS(AX241),ABS(BA241),ABS(BD241),ABS(BG241),ABS(BJ241),ABS(BM241),ABS(BP241),ABS(BS241),ABS(BV241),ABS(BY241),ABS(CB241)))</f>
        <v/>
      </c>
      <c r="D241" s="17" t="s">
        <v>106</v>
      </c>
      <c r="E241" s="48">
        <f>Y16</f>
        <v>0</v>
      </c>
      <c r="F241" s="85" t="s">
        <v>112</v>
      </c>
      <c r="G241" s="29"/>
      <c r="H241" s="86">
        <f>IF(OR($E241=0,H$78=0),0,IF(H$78&gt;0,SQRT(H239^2+H240^2),-SQRT(H239^2+H240^2)))</f>
        <v>0</v>
      </c>
      <c r="I241" s="30"/>
      <c r="J241" s="29"/>
      <c r="K241" s="86">
        <f>IF(OR($E241=0,K$78=0),0,IF(K$78&gt;0,SQRT(K239^2+K240^2),-SQRT(K239^2+K240^2)))</f>
        <v>0</v>
      </c>
      <c r="L241" s="30"/>
      <c r="M241" s="29"/>
      <c r="N241" s="86">
        <f>IF(OR($E241=0,N$78=0),0,IF(N$78&gt;0,SQRT(N239^2+N240^2),-SQRT(N239^2+N240^2)))</f>
        <v>0</v>
      </c>
      <c r="O241" s="30"/>
      <c r="P241" s="29"/>
      <c r="Q241" s="86">
        <f>IF(OR($E241=0,Q$78=0),0,IF(Q$78&gt;0,SQRT(Q239^2+Q240^2),-SQRT(Q239^2+Q240^2)))</f>
        <v>0</v>
      </c>
      <c r="R241" s="30"/>
      <c r="S241" s="29"/>
      <c r="T241" s="86">
        <f>IF(OR($E241=0,T$78=0),0,IF(T$78&gt;0,SQRT(T239^2+T240^2),-SQRT(T239^2+T240^2)))</f>
        <v>0</v>
      </c>
      <c r="U241" s="30"/>
      <c r="V241" s="29"/>
      <c r="W241" s="86">
        <f>IF(OR($E241=0,W$78=0),0,IF(W$78&gt;0,SQRT(W239^2+W240^2),-SQRT(W239^2+W240^2)))</f>
        <v>0</v>
      </c>
      <c r="X241" s="30"/>
      <c r="Y241" s="29"/>
      <c r="Z241" s="86">
        <f>IF(OR($E241=0,Z$78=0),0,IF(Z$78&gt;0,SQRT(Z239^2+Z240^2),-SQRT(Z239^2+Z240^2)))</f>
        <v>0</v>
      </c>
      <c r="AA241" s="30"/>
      <c r="AB241" s="29"/>
      <c r="AC241" s="86">
        <f>IF(OR($E241=0,AC$78=0),0,IF(AC$78&gt;0,SQRT(AC239^2+AC240^2),-SQRT(AC239^2+AC240^2)))</f>
        <v>0</v>
      </c>
      <c r="AD241" s="30"/>
      <c r="AE241" s="29"/>
      <c r="AF241" s="86">
        <f>IF(OR($E241=0,AF$78=0),0,IF(AF$78&gt;0,SQRT(AF239^2+AF240^2),-SQRT(AF239^2+AF240^2)))</f>
        <v>0</v>
      </c>
      <c r="AG241" s="30"/>
      <c r="AH241" s="29"/>
      <c r="AI241" s="86">
        <f>IF(OR($E241=0,AI$78=0),0,IF(AI$78&gt;0,SQRT(AI239^2+AI240^2),-SQRT(AI239^2+AI240^2)))</f>
        <v>0</v>
      </c>
      <c r="AJ241" s="30"/>
      <c r="AK241" s="29"/>
      <c r="AL241" s="86">
        <f>IF(OR($E241=0,AL$78=0),0,IF(AL$78&gt;0,SQRT(AL239^2+AL240^2),-SQRT(AL239^2+AL240^2)))</f>
        <v>0</v>
      </c>
      <c r="AM241" s="30"/>
      <c r="AN241" s="29"/>
      <c r="AO241" s="86">
        <f>IF(OR($E241=0,AO$78=0),0,IF(AO$78&gt;0,SQRT(AO239^2+AO240^2),-SQRT(AO239^2+AO240^2)))</f>
        <v>0</v>
      </c>
      <c r="AP241" s="30"/>
      <c r="AQ241" s="29"/>
      <c r="AR241" s="86">
        <f>IF(OR($E241=0,AR$78=0),0,IF(AR$78&gt;0,SQRT(AR239^2+AR240^2),-SQRT(AR239^2+AR240^2)))</f>
        <v>0</v>
      </c>
      <c r="AS241" s="30"/>
      <c r="AT241" s="29"/>
      <c r="AU241" s="86">
        <f>IF(OR($E241=0,AU$78=0),0,IF(AU$78&gt;0,SQRT(AU239^2+AU240^2),-SQRT(AU239^2+AU240^2)))</f>
        <v>0</v>
      </c>
      <c r="AV241" s="30"/>
      <c r="AW241" s="29"/>
      <c r="AX241" s="86">
        <f>IF(OR($E241=0,AX$78=0),0,IF(AX$78&gt;0,SQRT(AX239^2+AX240^2),-SQRT(AX239^2+AX240^2)))</f>
        <v>0</v>
      </c>
      <c r="AY241" s="30"/>
      <c r="AZ241" s="29"/>
      <c r="BA241" s="86">
        <f>IF(OR($E241=0,BA$78=0),0,IF(BA$78&gt;0,SQRT(BA239^2+BA240^2),-SQRT(BA239^2+BA240^2)))</f>
        <v>0</v>
      </c>
      <c r="BB241" s="30"/>
      <c r="BC241" s="29"/>
      <c r="BD241" s="86">
        <f>IF(OR($E241=0,BD$78=0),0,IF(BD$78&gt;0,SQRT(BD239^2+BD240^2),-SQRT(BD239^2+BD240^2)))</f>
        <v>0</v>
      </c>
      <c r="BE241" s="30"/>
      <c r="BF241" s="29"/>
      <c r="BG241" s="86">
        <f>IF(OR($E241=0,BG$78=0),0,IF(BG$78&gt;0,SQRT(BG239^2+BG240^2),-SQRT(BG239^2+BG240^2)))</f>
        <v>0</v>
      </c>
      <c r="BH241" s="30"/>
      <c r="BI241" s="29"/>
      <c r="BJ241" s="86">
        <f>IF(OR($E241=0,BJ$78=0),0,IF(BJ$78&gt;0,SQRT(BJ239^2+BJ240^2),-SQRT(BJ239^2+BJ240^2)))</f>
        <v>0</v>
      </c>
      <c r="BK241" s="30"/>
      <c r="BL241" s="29"/>
      <c r="BM241" s="86">
        <f>IF(OR($E241=0,BM$78=0),0,IF(BM$78&gt;0,SQRT(BM239^2+BM240^2),-SQRT(BM239^2+BM240^2)))</f>
        <v>0</v>
      </c>
      <c r="BN241" s="30"/>
      <c r="BO241" s="29"/>
      <c r="BP241" s="86">
        <f>IF(OR($E241=0,BP$78=0),0,IF(BP$78&gt;0,SQRT(BP239^2+BP240^2),-SQRT(BP239^2+BP240^2)))</f>
        <v>0</v>
      </c>
      <c r="BQ241" s="30"/>
      <c r="BR241" s="29"/>
      <c r="BS241" s="86">
        <f>IF(OR($E241=0,BS$78=0),0,IF(BS$78&gt;0,SQRT(BS239^2+BS240^2),-SQRT(BS239^2+BS240^2)))</f>
        <v>0</v>
      </c>
      <c r="BT241" s="30"/>
      <c r="BU241" s="29"/>
      <c r="BV241" s="86">
        <f>IF(OR($E241=0,BV$78=0),0,IF(BV$78&gt;0,SQRT(BV239^2+BV240^2),-SQRT(BV239^2+BV240^2)))</f>
        <v>0</v>
      </c>
      <c r="BW241" s="30"/>
      <c r="BX241" s="29"/>
      <c r="BY241" s="86">
        <f>IF(OR($E241=0,BY$78=0),0,IF(BY$78&gt;0,SQRT(BY239^2+BY240^2),-SQRT(BY239^2+BY240^2)))</f>
        <v>0</v>
      </c>
      <c r="BZ241" s="30"/>
      <c r="CA241" s="29"/>
      <c r="CB241" s="86">
        <f>IF(OR($E241=0,CB$78=0),0,IF(CB$78&gt;0,SQRT(CB239^2+CB240^2),-SQRT(CB239^2+CB240^2)))</f>
        <v>0</v>
      </c>
      <c r="CC241" s="30"/>
    </row>
    <row r="242" spans="1:81">
      <c r="B242" s="17" t="s">
        <v>106</v>
      </c>
      <c r="C242" s="17" t="str">
        <f>IF(A237="","",E241)</f>
        <v/>
      </c>
      <c r="E242" s="17"/>
      <c r="F242" s="17"/>
      <c r="G242" s="17"/>
      <c r="H242" s="17"/>
      <c r="I242" s="17"/>
      <c r="J242" s="17"/>
      <c r="K242" s="17"/>
      <c r="L242" s="17"/>
      <c r="M242" s="17"/>
      <c r="P242" s="17"/>
      <c r="AP242" s="17"/>
      <c r="AQ242" s="17"/>
      <c r="AR242" s="17"/>
      <c r="AS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</row>
    <row r="243" spans="1:81">
      <c r="E243" s="17"/>
      <c r="F243" s="17" t="s">
        <v>114</v>
      </c>
      <c r="G243" s="17"/>
      <c r="H243" s="17" t="str">
        <f>IF($E248=0,"",IF($E245=H_T,"unterstützt","frei"))</f>
        <v/>
      </c>
      <c r="I243" s="17"/>
      <c r="J243" s="17"/>
      <c r="K243" s="17" t="str">
        <f>IF($E248=0,"",IF($E245=H_T,"unterstützt","frei"))</f>
        <v/>
      </c>
      <c r="L243" s="17"/>
      <c r="M243" s="17"/>
      <c r="N243" s="17" t="str">
        <f>IF($E248=0,"",IF($E245=H_T,"unterstützt","frei"))</f>
        <v/>
      </c>
      <c r="P243" s="17"/>
      <c r="Q243" s="17" t="str">
        <f>IF($E248=0,"",IF($E245=H_T,"unterstützt","frei"))</f>
        <v/>
      </c>
      <c r="T243" s="17" t="str">
        <f>IF($E248=0,"",IF($E245=H_T,"unterstützt","frei"))</f>
        <v/>
      </c>
      <c r="W243" s="17" t="str">
        <f>IF($E248=0,"",IF($E245=H_T,"unterstützt","frei"))</f>
        <v/>
      </c>
      <c r="Z243" s="17" t="str">
        <f>IF($E248=0,"",IF($E245=H_T,"unterstützt","frei"))</f>
        <v/>
      </c>
      <c r="AC243" s="17" t="str">
        <f>IF($E248=0,"",IF($E245=H_T,"unterstützt","frei"))</f>
        <v/>
      </c>
      <c r="AF243" s="17" t="str">
        <f>IF($E248=0,"",IF($E245=H_T,"unterstützt","frei"))</f>
        <v/>
      </c>
      <c r="AI243" s="17" t="str">
        <f>IF($E248=0,"",IF($E245=H_T,"unterstützt","frei"))</f>
        <v/>
      </c>
      <c r="AL243" s="17" t="str">
        <f>IF($E248=0,"",IF($E245=H_T,"unterstützt","frei"))</f>
        <v/>
      </c>
      <c r="AO243" s="17" t="str">
        <f>IF($E248=0,"",IF($E245=H_T,"unterstützt","frei"))</f>
        <v/>
      </c>
      <c r="AP243" s="17"/>
      <c r="AQ243" s="17"/>
      <c r="AR243" s="17" t="str">
        <f>IF($E248=0,"",IF($E245=H_T,"unterstützt","frei"))</f>
        <v/>
      </c>
      <c r="AS243" s="17"/>
      <c r="AU243" s="17" t="str">
        <f>IF($E248=0,"",IF($E245=H_T,"unterstützt","frei"))</f>
        <v/>
      </c>
      <c r="AW243" s="17"/>
      <c r="AX243" s="17" t="str">
        <f>IF($E248=0,"",IF($E245=H_T,"unterstützt","frei"))</f>
        <v/>
      </c>
      <c r="AY243" s="17"/>
      <c r="AZ243" s="17"/>
      <c r="BA243" s="17" t="str">
        <f>IF($E248=0,"",IF($E245=H_T,"unterstützt","frei"))</f>
        <v/>
      </c>
      <c r="BB243" s="17"/>
      <c r="BC243" s="17"/>
      <c r="BD243" s="17" t="str">
        <f>IF($E248=0,"",IF($E245=H_T,"unterstützt","frei"))</f>
        <v/>
      </c>
      <c r="BE243" s="17"/>
      <c r="BF243" s="17"/>
      <c r="BG243" s="17" t="str">
        <f>IF($E248=0,"",IF($E245=H_T,"unterstützt","frei"))</f>
        <v/>
      </c>
      <c r="BH243" s="17"/>
      <c r="BI243" s="17"/>
      <c r="BJ243" s="17" t="str">
        <f>IF($E248=0,"",IF($E245=H_T,"unterstützt","frei"))</f>
        <v/>
      </c>
      <c r="BK243" s="17"/>
      <c r="BL243" s="17"/>
      <c r="BM243" s="17" t="str">
        <f>IF($E248=0,"",IF($E245=H_T,"unterstützt","frei"))</f>
        <v/>
      </c>
      <c r="BN243" s="17"/>
      <c r="BO243" s="17"/>
      <c r="BP243" s="17" t="str">
        <f>IF($E248=0,"",IF($E245=H_T,"unterstützt","frei"))</f>
        <v/>
      </c>
      <c r="BQ243" s="17"/>
      <c r="BR243" s="17"/>
      <c r="BS243" s="17" t="str">
        <f>IF($E248=0,"",IF($E245=H_T,"unterstützt","frei"))</f>
        <v/>
      </c>
      <c r="BT243" s="17"/>
      <c r="BU243" s="17"/>
      <c r="BV243" s="17" t="str">
        <f>IF($E248=0,"",IF($E245=H_T,"unterstützt","frei"))</f>
        <v/>
      </c>
      <c r="BW243" s="17"/>
      <c r="BX243" s="17"/>
      <c r="BY243" s="17" t="str">
        <f>IF($E248=0,"",IF($E245=H_T,"unterstützt","frei"))</f>
        <v/>
      </c>
      <c r="BZ243" s="17"/>
      <c r="CA243" s="17"/>
      <c r="CB243" s="17" t="str">
        <f>IF($E248=0,"",IF($E245=H_T,"unterstützt","frei"))</f>
        <v/>
      </c>
      <c r="CC243" s="17"/>
    </row>
    <row r="244" spans="1:81">
      <c r="A244" s="89" t="str">
        <f>IF(OR(ABS(H248)=Bemessung!$C$24,ABS(K248)=Bemessung!$C$24,ABS(N248)=Bemessung!$C$24,ABS(Q248)=Bemessung!$C$24,ABS(T248)=Bemessung!$C$24,ABS(W248)=Bemessung!$C$24,ABS(Z248)=Bemessung!$C$24,ABS(AC248)=Bemessung!$C$24,ABS(AF248)=Bemessung!$C$24,ABS(AI248)=Bemessung!$C$24,ABS(AL248)=Bemessung!$C$24,ABS(AO248)=Bemessung!$C$24,ABS(AR248)=Bemessung!$C$24,ABS(AU248)=Bemessung!$C$24,ABS(AX248)=Bemessung!$C$24,ABS(BA248)=Bemessung!$C$24,ABS(BD248)=Bemessung!$C$24,ABS(BG248)=Bemessung!$C$24,ABS(BJ248)=Bemessung!$C$24,ABS(BM248)=Bemessung!$C$24,ABS(BP248)=Bemessung!$C$24,ABS(BS248)=Bemessung!$C$24,ABS(BV248)=Bemessung!$C$24,ABS(BY248)=Bemessung!$C$24,ABS(CB248)=Bemessung!$C$24),D244,"")</f>
        <v/>
      </c>
      <c r="D244" s="17">
        <v>24</v>
      </c>
      <c r="F244" s="17" t="s">
        <v>115</v>
      </c>
      <c r="G244" s="17"/>
      <c r="H244" s="48" t="str">
        <f>IF($E248=0,"",IF($E246=0,"unterstützt","frei"))</f>
        <v/>
      </c>
      <c r="I244" s="17"/>
      <c r="J244" s="17"/>
      <c r="K244" s="48" t="str">
        <f>IF($E248=0,"",IF($E246=0,"unterstützt","frei"))</f>
        <v/>
      </c>
      <c r="L244" s="17"/>
      <c r="M244" s="17"/>
      <c r="N244" s="48" t="str">
        <f>IF($E248=0,"",IF($E246=0,"unterstützt","frei"))</f>
        <v/>
      </c>
      <c r="P244" s="17"/>
      <c r="Q244" s="48" t="str">
        <f>IF($E248=0,"",IF($E246=0,"unterstützt","frei"))</f>
        <v/>
      </c>
      <c r="T244" s="48" t="str">
        <f>IF($E248=0,"",IF($E246=0,"unterstützt","frei"))</f>
        <v/>
      </c>
      <c r="W244" s="48" t="str">
        <f>IF($E248=0,"",IF($E246=0,"unterstützt","frei"))</f>
        <v/>
      </c>
      <c r="Z244" s="48" t="str">
        <f>IF($E248=0,"",IF($E246=0,"unterstützt","frei"))</f>
        <v/>
      </c>
      <c r="AC244" s="48" t="str">
        <f>IF($E248=0,"",IF($E246=0,"unterstützt","frei"))</f>
        <v/>
      </c>
      <c r="AF244" s="48" t="str">
        <f>IF($E248=0,"",IF($E246=0,"unterstützt","frei"))</f>
        <v/>
      </c>
      <c r="AI244" s="48" t="str">
        <f>IF($E248=0,"",IF($E246=0,"unterstützt","frei"))</f>
        <v/>
      </c>
      <c r="AL244" s="48" t="str">
        <f>IF($E248=0,"",IF($E246=0,"unterstützt","frei"))</f>
        <v/>
      </c>
      <c r="AO244" s="48" t="str">
        <f>IF($E248=0,"",IF($E246=0,"unterstützt","frei"))</f>
        <v/>
      </c>
      <c r="AP244" s="17"/>
      <c r="AQ244" s="17"/>
      <c r="AR244" s="48" t="str">
        <f>IF($E248=0,"",IF($E246=0,"unterstützt","frei"))</f>
        <v/>
      </c>
      <c r="AS244" s="17"/>
      <c r="AU244" s="48" t="str">
        <f>IF($E248=0,"",IF($E246=0,"unterstützt","frei"))</f>
        <v/>
      </c>
      <c r="AW244" s="17"/>
      <c r="AX244" s="48" t="str">
        <f>IF($E248=0,"",IF($E246=0,"unterstützt","frei"))</f>
        <v/>
      </c>
      <c r="AY244" s="17"/>
      <c r="AZ244" s="17"/>
      <c r="BA244" s="48" t="str">
        <f>IF($E248=0,"",IF($E246=0,"unterstützt","frei"))</f>
        <v/>
      </c>
      <c r="BB244" s="17"/>
      <c r="BC244" s="17"/>
      <c r="BD244" s="48" t="str">
        <f>IF($E248=0,"",IF($E246=0,"unterstützt","frei"))</f>
        <v/>
      </c>
      <c r="BE244" s="17"/>
      <c r="BF244" s="17"/>
      <c r="BG244" s="48" t="str">
        <f>IF($E248=0,"",IF($E246=0,"unterstützt","frei"))</f>
        <v/>
      </c>
      <c r="BH244" s="17"/>
      <c r="BI244" s="17"/>
      <c r="BJ244" s="48" t="str">
        <f>IF($E248=0,"",IF($E246=0,"unterstützt","frei"))</f>
        <v/>
      </c>
      <c r="BK244" s="17"/>
      <c r="BL244" s="17"/>
      <c r="BM244" s="48" t="str">
        <f>IF($E248=0,"",IF($E246=0,"unterstützt","frei"))</f>
        <v/>
      </c>
      <c r="BN244" s="17"/>
      <c r="BO244" s="17"/>
      <c r="BP244" s="48" t="str">
        <f>IF($E248=0,"",IF($E246=0,"unterstützt","frei"))</f>
        <v/>
      </c>
      <c r="BQ244" s="17"/>
      <c r="BR244" s="17"/>
      <c r="BS244" s="48" t="str">
        <f>IF($E248=0,"",IF($E246=0,"unterstützt","frei"))</f>
        <v/>
      </c>
      <c r="BT244" s="17"/>
      <c r="BU244" s="17"/>
      <c r="BV244" s="48" t="str">
        <f>IF($E248=0,"",IF($E246=0,"unterstützt","frei"))</f>
        <v/>
      </c>
      <c r="BW244" s="17"/>
      <c r="BX244" s="17"/>
      <c r="BY244" s="48" t="str">
        <f>IF($E248=0,"",IF($E246=0,"unterstützt","frei"))</f>
        <v/>
      </c>
      <c r="BZ244" s="17"/>
      <c r="CA244" s="17"/>
      <c r="CB244" s="48" t="str">
        <f>IF($E248=0,"",IF($E246=0,"unterstützt","frei"))</f>
        <v/>
      </c>
      <c r="CC244" s="17"/>
    </row>
    <row r="245" spans="1:81">
      <c r="B245" s="17"/>
      <c r="D245" s="17" t="s">
        <v>109</v>
      </c>
      <c r="E245" s="48">
        <f>E239</f>
        <v>0</v>
      </c>
      <c r="F245" s="53" t="s">
        <v>116</v>
      </c>
      <c r="G245" s="52"/>
      <c r="H245" s="84" t="str">
        <f>IF(OR($E248=0,H$78=0),"",IF(H$78=0,"",H$78/H_T))</f>
        <v/>
      </c>
      <c r="I245" s="14"/>
      <c r="J245" s="52"/>
      <c r="K245" s="84" t="str">
        <f>IF(OR($E248=0,K$78=0),"",IF(K$78=0,"",K$78/H_T))</f>
        <v/>
      </c>
      <c r="L245" s="14"/>
      <c r="M245" s="52"/>
      <c r="N245" s="84" t="str">
        <f>IF(OR($E248=0,N$78=0),"",IF(N$78=0,"",N$78/H_T))</f>
        <v/>
      </c>
      <c r="O245" s="14"/>
      <c r="P245" s="52"/>
      <c r="Q245" s="84" t="str">
        <f>IF(OR($E248=0,Q$78=0),"",IF(Q$78=0,"",Q$78/H_T))</f>
        <v/>
      </c>
      <c r="R245" s="14"/>
      <c r="S245" s="52"/>
      <c r="T245" s="84" t="str">
        <f>IF(OR($E248=0,T$78=0),"",IF(T$78=0,"",T$78/H_T))</f>
        <v/>
      </c>
      <c r="U245" s="14"/>
      <c r="V245" s="52"/>
      <c r="W245" s="84" t="str">
        <f>IF(OR($E248=0,W$78=0),"",IF(W$78=0,"",W$78/H_T))</f>
        <v/>
      </c>
      <c r="X245" s="14"/>
      <c r="Y245" s="52"/>
      <c r="Z245" s="84" t="str">
        <f>IF(OR($E248=0,Z$78=0),"",IF(Z$78=0,"",Z$78/H_T))</f>
        <v/>
      </c>
      <c r="AA245" s="14"/>
      <c r="AB245" s="52"/>
      <c r="AC245" s="84" t="str">
        <f>IF(OR($E248=0,AC$78=0),"",IF(AC$78=0,"",AC$78/H_T))</f>
        <v/>
      </c>
      <c r="AD245" s="14"/>
      <c r="AE245" s="52"/>
      <c r="AF245" s="84" t="str">
        <f>IF(OR($E248=0,AF$78=0),"",IF(AF$78=0,"",AF$78/H_T))</f>
        <v/>
      </c>
      <c r="AG245" s="14"/>
      <c r="AH245" s="52"/>
      <c r="AI245" s="84" t="str">
        <f>IF(OR($E248=0,AI$78=0),"",IF(AI$78=0,"",AI$78/H_T))</f>
        <v/>
      </c>
      <c r="AJ245" s="14"/>
      <c r="AK245" s="52"/>
      <c r="AL245" s="84" t="str">
        <f>IF(OR($E248=0,AL$78=0),"",IF(AL$78=0,"",AL$78/H_T))</f>
        <v/>
      </c>
      <c r="AM245" s="14"/>
      <c r="AN245" s="52"/>
      <c r="AO245" s="84" t="str">
        <f>IF(OR($E248=0,AO$78=0),"",IF(AO$78=0,"",AO$78/H_T))</f>
        <v/>
      </c>
      <c r="AP245" s="14"/>
      <c r="AQ245" s="52"/>
      <c r="AR245" s="84" t="str">
        <f>IF(OR($E248=0,AR$78=0),"",IF(AR$78=0,"",AR$78/H_T))</f>
        <v/>
      </c>
      <c r="AS245" s="14"/>
      <c r="AT245" s="52"/>
      <c r="AU245" s="84" t="str">
        <f>IF(OR($E248=0,AU$78=0),"",IF(AU$78=0,"",AU$78/H_T))</f>
        <v/>
      </c>
      <c r="AV245" s="14"/>
      <c r="AW245" s="52"/>
      <c r="AX245" s="84" t="str">
        <f>IF(OR($E248=0,AX$78=0),"",IF(AX$78=0,"",AX$78/H_T))</f>
        <v/>
      </c>
      <c r="AY245" s="14"/>
      <c r="AZ245" s="52"/>
      <c r="BA245" s="84" t="str">
        <f>IF(OR($E248=0,BA$78=0),"",IF(BA$78=0,"",BA$78/H_T))</f>
        <v/>
      </c>
      <c r="BB245" s="14"/>
      <c r="BC245" s="52"/>
      <c r="BD245" s="84" t="str">
        <f>IF(OR($E248=0,BD$78=0),"",IF(BD$78=0,"",BD$78/H_T))</f>
        <v/>
      </c>
      <c r="BE245" s="14"/>
      <c r="BF245" s="52"/>
      <c r="BG245" s="84" t="str">
        <f>IF(OR($E248=0,BG$78=0),"",IF(BG$78=0,"",BG$78/H_T))</f>
        <v/>
      </c>
      <c r="BH245" s="14"/>
      <c r="BI245" s="52"/>
      <c r="BJ245" s="84" t="str">
        <f>IF(OR($E248=0,BJ$78=0),"",IF(BJ$78=0,"",BJ$78/H_T))</f>
        <v/>
      </c>
      <c r="BK245" s="14"/>
      <c r="BL245" s="52"/>
      <c r="BM245" s="84" t="str">
        <f>IF(OR($E248=0,BM$78=0),"",IF(BM$78=0,"",BM$78/H_T))</f>
        <v/>
      </c>
      <c r="BN245" s="14"/>
      <c r="BO245" s="52"/>
      <c r="BP245" s="84" t="str">
        <f>IF(OR($E248=0,BP$78=0),"",IF(BP$78=0,"",BP$78/H_T))</f>
        <v/>
      </c>
      <c r="BQ245" s="14"/>
      <c r="BR245" s="52"/>
      <c r="BS245" s="84" t="str">
        <f>IF(OR($E248=0,BS$78=0),"",IF(BS$78=0,"",BS$78/H_T))</f>
        <v/>
      </c>
      <c r="BT245" s="14"/>
      <c r="BU245" s="52"/>
      <c r="BV245" s="84" t="str">
        <f>IF(OR($E248=0,BV$78=0),"",IF(BV$78=0,"",BV$78/H_T))</f>
        <v/>
      </c>
      <c r="BW245" s="14"/>
      <c r="BX245" s="52"/>
      <c r="BY245" s="84" t="str">
        <f>IF(OR($E248=0,BY$78=0),"",IF(BY$78=0,"",BY$78/H_T))</f>
        <v/>
      </c>
      <c r="BZ245" s="14"/>
      <c r="CA245" s="52"/>
      <c r="CB245" s="84" t="str">
        <f>IF(OR($E248=0,CB$78=0),"",IF(CB$78=0,"",CB$78/H_T))</f>
        <v/>
      </c>
      <c r="CC245" s="14"/>
    </row>
    <row r="246" spans="1:81">
      <c r="B246" s="17" t="s">
        <v>111</v>
      </c>
      <c r="C246" s="91" t="str">
        <f>IF(A244="","",MAX(MAX(H246,K246,N246,Q246,T246,W246,Z246,AC246,AF246,AI246,AL246,AO246,AR246,AU246,AX246,BA246,BD246,BG246,BJ246,BM246,BP246,BS246,BV246,BY246,CB246),ABS(MIN(H246,K246,N246,Q246,T246,W246,Z246,AC246,AF246,AI246,AL246,AO246,AR246,AU246,AX246,BA246,BD246,BG246,BJ246,BM246,BP246,BS246,BV246,BY246,CB246))))</f>
        <v/>
      </c>
      <c r="D246" s="17" t="s">
        <v>110</v>
      </c>
      <c r="E246" s="48">
        <f>E245-E248</f>
        <v>0</v>
      </c>
      <c r="F246" s="55" t="s">
        <v>111</v>
      </c>
      <c r="G246" s="33"/>
      <c r="H246" s="48" t="str">
        <f>IF(frei="nein",0,IF(OR($E248=0,H$78=0),"",IF(H$78=0,"",IF(AND(H243="frei",H244="frei"),6*H245*H$76/H$80/$E248,4*H245*H$76/H$80/$E248))))</f>
        <v/>
      </c>
      <c r="I246" s="48"/>
      <c r="J246" s="33"/>
      <c r="K246" s="48" t="str">
        <f>IF(frei="nein",0,IF(OR($E248=0,K$78=0),"",IF(K$78=0,"",IF(AND(K243="frei",K244="frei"),6*K245*K$76/K$80/$E248,4*K245*K$76/K$80/$E248))))</f>
        <v/>
      </c>
      <c r="L246" s="48"/>
      <c r="M246" s="33"/>
      <c r="N246" s="48" t="str">
        <f>IF(frei="nein",0,IF(OR($E248=0,N$78=0),"",IF(N$78=0,"",IF(AND(N243="frei",N244="frei"),6*N245*N$76/N$80/$E248,4*N245*N$76/N$80/$E248))))</f>
        <v/>
      </c>
      <c r="O246" s="48"/>
      <c r="P246" s="33"/>
      <c r="Q246" s="48" t="str">
        <f>IF(frei="nein",0,IF(OR($E248=0,Q$78=0),"",IF(Q$78=0,"",IF(AND(Q243="frei",Q244="frei"),6*Q245*Q$76/Q$80/$E248,4*Q245*Q$76/Q$80/$E248))))</f>
        <v/>
      </c>
      <c r="R246" s="48"/>
      <c r="S246" s="33"/>
      <c r="T246" s="48" t="str">
        <f>IF(frei="nein",0,IF(OR($E248=0,T$78=0),"",IF(T$78=0,"",IF(AND(T243="frei",T244="frei"),6*T245*T$76/T$80/$E248,4*T245*T$76/T$80/$E248))))</f>
        <v/>
      </c>
      <c r="U246" s="48"/>
      <c r="V246" s="33"/>
      <c r="W246" s="48" t="str">
        <f>IF(frei="nein",0,IF(OR($E248=0,W$78=0),"",IF(W$78=0,"",IF(AND(W243="frei",W244="frei"),6*W245*W$76/W$80/$E248,4*W245*W$76/W$80/$E248))))</f>
        <v/>
      </c>
      <c r="X246" s="48"/>
      <c r="Y246" s="33"/>
      <c r="Z246" s="48" t="str">
        <f>IF(frei="nein",0,IF(OR($E248=0,Z$78=0),"",IF(Z$78=0,"",IF(AND(Z243="frei",Z244="frei"),6*Z245*Z$76/Z$80/$E248,4*Z245*Z$76/Z$80/$E248))))</f>
        <v/>
      </c>
      <c r="AA246" s="48"/>
      <c r="AB246" s="33"/>
      <c r="AC246" s="48" t="str">
        <f>IF(frei="nein",0,IF(OR($E248=0,AC$78=0),"",IF(AC$78=0,"",IF(AND(AC243="frei",AC244="frei"),6*AC245*AC$76/AC$80/$E248,4*AC245*AC$76/AC$80/$E248))))</f>
        <v/>
      </c>
      <c r="AD246" s="48"/>
      <c r="AE246" s="33"/>
      <c r="AF246" s="48" t="str">
        <f>IF(frei="nein",0,IF(OR($E248=0,AF$78=0),"",IF(AF$78=0,"",IF(AND(AF243="frei",AF244="frei"),6*AF245*AF$76/AF$80/$E248,4*AF245*AF$76/AF$80/$E248))))</f>
        <v/>
      </c>
      <c r="AG246" s="48"/>
      <c r="AH246" s="33"/>
      <c r="AI246" s="48" t="str">
        <f>IF(frei="nein",0,IF(OR($E248=0,AI$78=0),"",IF(AI$78=0,"",IF(AND(AI243="frei",AI244="frei"),6*AI245*AI$76/AI$80/$E248,4*AI245*AI$76/AI$80/$E248))))</f>
        <v/>
      </c>
      <c r="AJ246" s="48"/>
      <c r="AK246" s="33"/>
      <c r="AL246" s="48" t="str">
        <f>IF(frei="nein",0,IF(OR($E248=0,AL$78=0),"",IF(AL$78=0,"",IF(AND(AL243="frei",AL244="frei"),6*AL245*AL$76/AL$80/$E248,4*AL245*AL$76/AL$80/$E248))))</f>
        <v/>
      </c>
      <c r="AM246" s="48"/>
      <c r="AN246" s="33"/>
      <c r="AO246" s="48" t="str">
        <f>IF(frei="nein",0,IF(OR($E248=0,AO$78=0),"",IF(AO$78=0,"",IF(AND(AO243="frei",AO244="frei"),6*AO245*AO$76/AO$80/$E248,4*AO245*AO$76/AO$80/$E248))))</f>
        <v/>
      </c>
      <c r="AP246" s="48"/>
      <c r="AQ246" s="33"/>
      <c r="AR246" s="48" t="str">
        <f>IF(frei="nein",0,IF(OR($E248=0,AR$78=0),"",IF(AR$78=0,"",IF(AND(AR243="frei",AR244="frei"),6*AR245*AR$76/AR$80/$E248,4*AR245*AR$76/AR$80/$E248))))</f>
        <v/>
      </c>
      <c r="AS246" s="48"/>
      <c r="AT246" s="33"/>
      <c r="AU246" s="48" t="str">
        <f>IF(frei="nein",0,IF(OR($E248=0,AU$78=0),"",IF(AU$78=0,"",IF(AND(AU243="frei",AU244="frei"),6*AU245*AU$76/AU$80/$E248,4*AU245*AU$76/AU$80/$E248))))</f>
        <v/>
      </c>
      <c r="AV246" s="48"/>
      <c r="AW246" s="33"/>
      <c r="AX246" s="48" t="str">
        <f>IF(frei="nein",0,IF(OR($E248=0,AX$78=0),"",IF(AX$78=0,"",IF(AND(AX243="frei",AX244="frei"),6*AX245*AX$76/AX$80/$E248,4*AX245*AX$76/AX$80/$E248))))</f>
        <v/>
      </c>
      <c r="AY246" s="48"/>
      <c r="AZ246" s="33"/>
      <c r="BA246" s="48" t="str">
        <f>IF(frei="nein",0,IF(OR($E248=0,BA$78=0),"",IF(BA$78=0,"",IF(AND(BA243="frei",BA244="frei"),6*BA245*BA$76/BA$80/$E248,4*BA245*BA$76/BA$80/$E248))))</f>
        <v/>
      </c>
      <c r="BB246" s="48"/>
      <c r="BC246" s="33"/>
      <c r="BD246" s="48" t="str">
        <f>IF(frei="nein",0,IF(OR($E248=0,BD$78=0),"",IF(BD$78=0,"",IF(AND(BD243="frei",BD244="frei"),6*BD245*BD$76/BD$80/$E248,4*BD245*BD$76/BD$80/$E248))))</f>
        <v/>
      </c>
      <c r="BE246" s="48"/>
      <c r="BF246" s="33"/>
      <c r="BG246" s="48" t="str">
        <f>IF(frei="nein",0,IF(OR($E248=0,BG$78=0),"",IF(BG$78=0,"",IF(AND(BG243="frei",BG244="frei"),6*BG245*BG$76/BG$80/$E248,4*BG245*BG$76/BG$80/$E248))))</f>
        <v/>
      </c>
      <c r="BH246" s="48"/>
      <c r="BI246" s="33"/>
      <c r="BJ246" s="48" t="str">
        <f>IF(frei="nein",0,IF(OR($E248=0,BJ$78=0),"",IF(BJ$78=0,"",IF(AND(BJ243="frei",BJ244="frei"),6*BJ245*BJ$76/BJ$80/$E248,4*BJ245*BJ$76/BJ$80/$E248))))</f>
        <v/>
      </c>
      <c r="BK246" s="48"/>
      <c r="BL246" s="33"/>
      <c r="BM246" s="48" t="str">
        <f>IF(frei="nein",0,IF(OR($E248=0,BM$78=0),"",IF(BM$78=0,"",IF(AND(BM243="frei",BM244="frei"),6*BM245*BM$76/BM$80/$E248,4*BM245*BM$76/BM$80/$E248))))</f>
        <v/>
      </c>
      <c r="BN246" s="48"/>
      <c r="BO246" s="33"/>
      <c r="BP246" s="48" t="str">
        <f>IF(frei="nein",0,IF(OR($E248=0,BP$78=0),"",IF(BP$78=0,"",IF(AND(BP243="frei",BP244="frei"),6*BP245*BP$76/BP$80/$E248,4*BP245*BP$76/BP$80/$E248))))</f>
        <v/>
      </c>
      <c r="BQ246" s="48"/>
      <c r="BR246" s="33"/>
      <c r="BS246" s="48" t="str">
        <f>IF(frei="nein",0,IF(OR($E248=0,BS$78=0),"",IF(BS$78=0,"",IF(AND(BS243="frei",BS244="frei"),6*BS245*BS$76/BS$80/$E248,4*BS245*BS$76/BS$80/$E248))))</f>
        <v/>
      </c>
      <c r="BT246" s="48"/>
      <c r="BU246" s="33"/>
      <c r="BV246" s="48" t="str">
        <f>IF(frei="nein",0,IF(OR($E248=0,BV$78=0),"",IF(BV$78=0,"",IF(AND(BV243="frei",BV244="frei"),6*BV245*BV$76/BV$80/$E248,4*BV245*BV$76/BV$80/$E248))))</f>
        <v/>
      </c>
      <c r="BW246" s="48"/>
      <c r="BX246" s="33"/>
      <c r="BY246" s="48" t="str">
        <f>IF(frei="nein",0,IF(OR($E248=0,BY$78=0),"",IF(BY$78=0,"",IF(AND(BY243="frei",BY244="frei"),6*BY245*BY$76/BY$80/$E248,4*BY245*BY$76/BY$80/$E248))))</f>
        <v/>
      </c>
      <c r="BZ246" s="48"/>
      <c r="CA246" s="33"/>
      <c r="CB246" s="48" t="str">
        <f>IF(frei="nein",0,IF(OR($E248=0,CB$78=0),"",IF(CB$78=0,"",IF(AND(CB243="frei",CB244="frei"),6*CB245*CB$76/CB$80/$E248,4*CB245*CB$76/CB$80/$E248))))</f>
        <v/>
      </c>
      <c r="CC246" s="48"/>
    </row>
    <row r="247" spans="1:81">
      <c r="B247" s="17"/>
      <c r="C247" s="90"/>
      <c r="F247" s="56" t="s">
        <v>149</v>
      </c>
      <c r="G247" s="109">
        <f>IF(OR($E248=0,G$78=0),0,G$79/H_T)</f>
        <v>0</v>
      </c>
      <c r="H247" s="49" t="str">
        <f>IF(OR($E248=0,H$78=0),"",MAX(ABS(G247),ABS(I247)))</f>
        <v/>
      </c>
      <c r="I247" s="57">
        <f>IF(OR($E248=0,I$78=0),0,I$79/H_T)</f>
        <v>0</v>
      </c>
      <c r="J247" s="109">
        <f>IF(OR($E248=0,J$78=0),0,J$79/H_T)</f>
        <v>0</v>
      </c>
      <c r="K247" s="49" t="str">
        <f>IF(OR($E248=0,K$78=0),"",MAX(ABS(J247),ABS(L247)))</f>
        <v/>
      </c>
      <c r="L247" s="57">
        <f>IF(OR($E248=0,L$78=0),0,L$79/H_T)</f>
        <v>0</v>
      </c>
      <c r="M247" s="109">
        <f>IF(OR($E248=0,M$78=0),0,M$79/H_T)</f>
        <v>0</v>
      </c>
      <c r="N247" s="49" t="str">
        <f>IF(OR($E248=0,N$78=0),"",MAX(ABS(M247),ABS(O247)))</f>
        <v/>
      </c>
      <c r="O247" s="57">
        <f>IF(OR($E248=0,O$78=0),0,O$79/H_T)</f>
        <v>0</v>
      </c>
      <c r="P247" s="109">
        <f>IF(OR($E248=0,P$78=0),0,P$79/H_T)</f>
        <v>0</v>
      </c>
      <c r="Q247" s="49" t="str">
        <f>IF(OR($E248=0,Q$78=0),"",MAX(ABS(P247),ABS(R247)))</f>
        <v/>
      </c>
      <c r="R247" s="57">
        <f>IF(OR($E248=0,R$78=0),0,R$79/H_T)</f>
        <v>0</v>
      </c>
      <c r="S247" s="109">
        <f>IF(OR($E248=0,S$78=0),0,S$79/H_T)</f>
        <v>0</v>
      </c>
      <c r="T247" s="49" t="str">
        <f>IF(OR($E248=0,T$78=0),"",MAX(ABS(S247),ABS(U247)))</f>
        <v/>
      </c>
      <c r="U247" s="57">
        <f>IF(OR($E248=0,U$78=0),0,U$79/H_T)</f>
        <v>0</v>
      </c>
      <c r="V247" s="109">
        <f>IF(OR($E248=0,V$78=0),0,V$79/H_T)</f>
        <v>0</v>
      </c>
      <c r="W247" s="49" t="str">
        <f>IF(OR($E248=0,W$78=0),"",MAX(ABS(V247),ABS(X247)))</f>
        <v/>
      </c>
      <c r="X247" s="57">
        <f>IF(OR($E248=0,X$78=0),0,X$79/H_T)</f>
        <v>0</v>
      </c>
      <c r="Y247" s="109">
        <f>IF(OR($E248=0,Y$78=0),0,Y$79/H_T)</f>
        <v>0</v>
      </c>
      <c r="Z247" s="49" t="str">
        <f>IF(OR($E248=0,Z$78=0),"",MAX(ABS(Y247),ABS(AA247)))</f>
        <v/>
      </c>
      <c r="AA247" s="57">
        <f>IF(OR($E248=0,AA$78=0),0,AA$79/H_T)</f>
        <v>0</v>
      </c>
      <c r="AB247" s="109">
        <f>IF(OR($E248=0,AB$78=0),0,AB$79/H_T)</f>
        <v>0</v>
      </c>
      <c r="AC247" s="49" t="str">
        <f>IF(OR($E248=0,AC$78=0),"",MAX(ABS(AB247),ABS(AD247)))</f>
        <v/>
      </c>
      <c r="AD247" s="57">
        <f>IF(OR($E248=0,AD$78=0),0,AD$79/H_T)</f>
        <v>0</v>
      </c>
      <c r="AE247" s="109">
        <f>IF(OR($E248=0,AE$78=0),0,AE$79/H_T)</f>
        <v>0</v>
      </c>
      <c r="AF247" s="49" t="str">
        <f>IF(OR($E248=0,AF$78=0),"",MAX(ABS(AE247),ABS(AG247)))</f>
        <v/>
      </c>
      <c r="AG247" s="57">
        <f>IF(OR($E248=0,AG$78=0),0,AG$79/H_T)</f>
        <v>0</v>
      </c>
      <c r="AH247" s="109">
        <f>IF(OR($E248=0,AH$78=0),0,AH$79/H_T)</f>
        <v>0</v>
      </c>
      <c r="AI247" s="49" t="str">
        <f>IF(OR($E248=0,AI$78=0),"",MAX(ABS(AH247),ABS(AJ247)))</f>
        <v/>
      </c>
      <c r="AJ247" s="57">
        <f>IF(OR($E248=0,AJ$78=0),0,AJ$79/H_T)</f>
        <v>0</v>
      </c>
      <c r="AK247" s="109">
        <f>IF(OR($E248=0,AK$78=0),0,AK$79/H_T)</f>
        <v>0</v>
      </c>
      <c r="AL247" s="49" t="str">
        <f>IF(OR($E248=0,AL$78=0),"",MAX(ABS(AK247),ABS(AM247)))</f>
        <v/>
      </c>
      <c r="AM247" s="57">
        <f>IF(OR($E248=0,AM$78=0),0,AM$79/H_T)</f>
        <v>0</v>
      </c>
      <c r="AN247" s="109">
        <f>IF(OR($E248=0,AN$78=0),0,AN$79/H_T)</f>
        <v>0</v>
      </c>
      <c r="AO247" s="49" t="str">
        <f>IF(OR($E248=0,AO$78=0),"",MAX(ABS(AN247),ABS(AP247)))</f>
        <v/>
      </c>
      <c r="AP247" s="57">
        <f>IF(OR($E248=0,AP$78=0),0,AP$79/H_T)</f>
        <v>0</v>
      </c>
      <c r="AQ247" s="109">
        <f>IF(OR($E248=0,AQ$78=0),0,AQ$79/H_T)</f>
        <v>0</v>
      </c>
      <c r="AR247" s="49" t="str">
        <f>IF(OR($E248=0,AR$78=0),"",MAX(ABS(AQ247),ABS(AS247)))</f>
        <v/>
      </c>
      <c r="AS247" s="57">
        <f>IF(OR($E248=0,AS$78=0),0,AS$79/H_T)</f>
        <v>0</v>
      </c>
      <c r="AT247" s="109">
        <f>IF(OR($E248=0,AT$78=0),0,AT$79/H_T)</f>
        <v>0</v>
      </c>
      <c r="AU247" s="49" t="str">
        <f>IF(OR($E248=0,AU$78=0),"",MAX(ABS(AT247),ABS(AV247)))</f>
        <v/>
      </c>
      <c r="AV247" s="57">
        <f>IF(OR($E248=0,AV$78=0),0,AV$79/H_T)</f>
        <v>0</v>
      </c>
      <c r="AW247" s="109">
        <f>IF(OR($E248=0,AW$78=0),0,AW$79/H_T)</f>
        <v>0</v>
      </c>
      <c r="AX247" s="49" t="str">
        <f>IF(OR($E248=0,AX$78=0),"",MAX(ABS(AW247),ABS(AY247)))</f>
        <v/>
      </c>
      <c r="AY247" s="57">
        <f>IF(OR($E248=0,AY$78=0),0,AY$79/H_T)</f>
        <v>0</v>
      </c>
      <c r="AZ247" s="109">
        <f>IF(OR($E248=0,AZ$78=0),0,AZ$79/H_T)</f>
        <v>0</v>
      </c>
      <c r="BA247" s="49" t="str">
        <f>IF(OR($E248=0,BA$78=0),"",MAX(ABS(AZ247),ABS(BB247)))</f>
        <v/>
      </c>
      <c r="BB247" s="57">
        <f>IF(OR($E248=0,BB$78=0),0,BB$79/H_T)</f>
        <v>0</v>
      </c>
      <c r="BC247" s="109">
        <f>IF(OR($E248=0,BC$78=0),0,BC$79/H_T)</f>
        <v>0</v>
      </c>
      <c r="BD247" s="49" t="str">
        <f>IF(OR($E248=0,BD$78=0),"",MAX(ABS(BC247),ABS(BE247)))</f>
        <v/>
      </c>
      <c r="BE247" s="57">
        <f>IF(OR($E248=0,BE$78=0),0,BE$79/H_T)</f>
        <v>0</v>
      </c>
      <c r="BF247" s="109">
        <f>IF(OR($E248=0,BF$78=0),0,BF$79/H_T)</f>
        <v>0</v>
      </c>
      <c r="BG247" s="49" t="str">
        <f>IF(OR($E248=0,BG$78=0),"",MAX(ABS(BF247),ABS(BH247)))</f>
        <v/>
      </c>
      <c r="BH247" s="57">
        <f>IF(OR($E248=0,BH$78=0),0,BH$79/H_T)</f>
        <v>0</v>
      </c>
      <c r="BI247" s="109">
        <f>IF(OR($E248=0,BI$78=0),0,BI$79/H_T)</f>
        <v>0</v>
      </c>
      <c r="BJ247" s="49" t="str">
        <f>IF(OR($E248=0,BJ$78=0),"",MAX(ABS(BI247),ABS(BK247)))</f>
        <v/>
      </c>
      <c r="BK247" s="57">
        <f>IF(OR($E248=0,BK$78=0),0,BK$79/H_T)</f>
        <v>0</v>
      </c>
      <c r="BL247" s="109">
        <f>IF(OR($E248=0,BL$78=0),0,BL$79/H_T)</f>
        <v>0</v>
      </c>
      <c r="BM247" s="49" t="str">
        <f>IF(OR($E248=0,BM$78=0),"",MAX(ABS(BL247),ABS(BN247)))</f>
        <v/>
      </c>
      <c r="BN247" s="57">
        <f>IF(OR($E248=0,BN$78=0),0,BN$79/H_T)</f>
        <v>0</v>
      </c>
      <c r="BO247" s="109">
        <f>IF(OR($E248=0,BO$78=0),0,BO$79/H_T)</f>
        <v>0</v>
      </c>
      <c r="BP247" s="49" t="str">
        <f>IF(OR($E248=0,BP$78=0),"",MAX(ABS(BO247),ABS(BQ247)))</f>
        <v/>
      </c>
      <c r="BQ247" s="57">
        <f>IF(OR($E248=0,BQ$78=0),0,BQ$79/H_T)</f>
        <v>0</v>
      </c>
      <c r="BR247" s="109">
        <f>IF(OR($E248=0,BR$78=0),0,BR$79/H_T)</f>
        <v>0</v>
      </c>
      <c r="BS247" s="49" t="str">
        <f>IF(OR($E248=0,BS$78=0),"",MAX(ABS(BR247),ABS(BT247)))</f>
        <v/>
      </c>
      <c r="BT247" s="57">
        <f>IF(OR($E248=0,BT$78=0),0,BT$79/H_T)</f>
        <v>0</v>
      </c>
      <c r="BU247" s="109">
        <f>IF(OR($E248=0,BU$78=0),0,BU$79/H_T)</f>
        <v>0</v>
      </c>
      <c r="BV247" s="49" t="str">
        <f>IF(OR($E248=0,BV$78=0),"",MAX(ABS(BU247),ABS(BW247)))</f>
        <v/>
      </c>
      <c r="BW247" s="57">
        <f>IF(OR($E248=0,BW$78=0),0,BW$79/H_T)</f>
        <v>0</v>
      </c>
      <c r="BX247" s="109">
        <f>IF(OR($E248=0,BX$78=0),0,BX$79/H_T)</f>
        <v>0</v>
      </c>
      <c r="BY247" s="49" t="str">
        <f>IF(OR($E248=0,BY$78=0),"",MAX(ABS(BX247),ABS(BZ247)))</f>
        <v/>
      </c>
      <c r="BZ247" s="57">
        <f>IF(OR($E248=0,BZ$78=0),0,BZ$79/H_T)</f>
        <v>0</v>
      </c>
      <c r="CA247" s="109">
        <f>IF(OR($E248=0,CA$78=0),0,CA$79/H_T)</f>
        <v>0</v>
      </c>
      <c r="CB247" s="49" t="str">
        <f>IF(OR($E248=0,CB$78=0),"",MAX(ABS(CA247),ABS(CC247)))</f>
        <v/>
      </c>
      <c r="CC247" s="57">
        <f>IF(OR($E248=0,CC$78=0),0,CC$79/H_T)</f>
        <v>0</v>
      </c>
    </row>
    <row r="248" spans="1:81">
      <c r="B248" s="17" t="s">
        <v>112</v>
      </c>
      <c r="C248" s="91" t="str">
        <f>IF(A244="","",MAX(ABS(H248),ABS(K248),ABS(N248),ABS(Q248),ABS(T248),ABS(W248),ABS(Z248),ABS(AC248),ABS(AF248),ABS(AI248),ABS(AL248),ABS(AO248),ABS(AR248),ABS(AU248),ABS(AX248),ABS(BA248),ABS(BD248),ABS(BG248),ABS(BJ248),ABS(BM248),ABS(BP248),ABS(BS248),ABS(BV248),ABS(BY248),ABS(CB248)))</f>
        <v/>
      </c>
      <c r="D248" s="17" t="s">
        <v>106</v>
      </c>
      <c r="E248" s="48">
        <f>Z16</f>
        <v>0</v>
      </c>
      <c r="F248" s="85" t="s">
        <v>112</v>
      </c>
      <c r="G248" s="29"/>
      <c r="H248" s="86">
        <f>IF(OR($E248=0,H$78=0),0,IF(H$78&gt;0,SQRT(H246^2+H247^2),-SQRT(H246^2+H247^2)))</f>
        <v>0</v>
      </c>
      <c r="I248" s="30"/>
      <c r="J248" s="29"/>
      <c r="K248" s="86">
        <f>IF(OR($E248=0,K$78=0),0,IF(K$78&gt;0,SQRT(K246^2+K247^2),-SQRT(K246^2+K247^2)))</f>
        <v>0</v>
      </c>
      <c r="L248" s="30"/>
      <c r="M248" s="29"/>
      <c r="N248" s="86">
        <f>IF(OR($E248=0,N$78=0),0,IF(N$78&gt;0,SQRT(N246^2+N247^2),-SQRT(N246^2+N247^2)))</f>
        <v>0</v>
      </c>
      <c r="O248" s="30"/>
      <c r="P248" s="29"/>
      <c r="Q248" s="86">
        <f>IF(OR($E248=0,Q$78=0),0,IF(Q$78&gt;0,SQRT(Q246^2+Q247^2),-SQRT(Q246^2+Q247^2)))</f>
        <v>0</v>
      </c>
      <c r="R248" s="30"/>
      <c r="S248" s="29"/>
      <c r="T248" s="86">
        <f>IF(OR($E248=0,T$78=0),0,IF(T$78&gt;0,SQRT(T246^2+T247^2),-SQRT(T246^2+T247^2)))</f>
        <v>0</v>
      </c>
      <c r="U248" s="30"/>
      <c r="V248" s="29"/>
      <c r="W248" s="86">
        <f>IF(OR($E248=0,W$78=0),0,IF(W$78&gt;0,SQRT(W246^2+W247^2),-SQRT(W246^2+W247^2)))</f>
        <v>0</v>
      </c>
      <c r="X248" s="30"/>
      <c r="Y248" s="29"/>
      <c r="Z248" s="86">
        <f>IF(OR($E248=0,Z$78=0),0,IF(Z$78&gt;0,SQRT(Z246^2+Z247^2),-SQRT(Z246^2+Z247^2)))</f>
        <v>0</v>
      </c>
      <c r="AA248" s="30"/>
      <c r="AB248" s="29"/>
      <c r="AC248" s="86">
        <f>IF(OR($E248=0,AC$78=0),0,IF(AC$78&gt;0,SQRT(AC246^2+AC247^2),-SQRT(AC246^2+AC247^2)))</f>
        <v>0</v>
      </c>
      <c r="AD248" s="30"/>
      <c r="AE248" s="29"/>
      <c r="AF248" s="86">
        <f>IF(OR($E248=0,AF$78=0),0,IF(AF$78&gt;0,SQRT(AF246^2+AF247^2),-SQRT(AF246^2+AF247^2)))</f>
        <v>0</v>
      </c>
      <c r="AG248" s="30"/>
      <c r="AH248" s="29"/>
      <c r="AI248" s="86">
        <f>IF(OR($E248=0,AI$78=0),0,IF(AI$78&gt;0,SQRT(AI246^2+AI247^2),-SQRT(AI246^2+AI247^2)))</f>
        <v>0</v>
      </c>
      <c r="AJ248" s="30"/>
      <c r="AK248" s="29"/>
      <c r="AL248" s="86">
        <f>IF(OR($E248=0,AL$78=0),0,IF(AL$78&gt;0,SQRT(AL246^2+AL247^2),-SQRT(AL246^2+AL247^2)))</f>
        <v>0</v>
      </c>
      <c r="AM248" s="30"/>
      <c r="AN248" s="29"/>
      <c r="AO248" s="86">
        <f>IF(OR($E248=0,AO$78=0),0,IF(AO$78&gt;0,SQRT(AO246^2+AO247^2),-SQRT(AO246^2+AO247^2)))</f>
        <v>0</v>
      </c>
      <c r="AP248" s="30"/>
      <c r="AQ248" s="29"/>
      <c r="AR248" s="86">
        <f>IF(OR($E248=0,AR$78=0),0,IF(AR$78&gt;0,SQRT(AR246^2+AR247^2),-SQRT(AR246^2+AR247^2)))</f>
        <v>0</v>
      </c>
      <c r="AS248" s="30"/>
      <c r="AT248" s="29"/>
      <c r="AU248" s="86">
        <f>IF(OR($E248=0,AU$78=0),0,IF(AU$78&gt;0,SQRT(AU246^2+AU247^2),-SQRT(AU246^2+AU247^2)))</f>
        <v>0</v>
      </c>
      <c r="AV248" s="30"/>
      <c r="AW248" s="29"/>
      <c r="AX248" s="86">
        <f>IF(OR($E248=0,AX$78=0),0,IF(AX$78&gt;0,SQRT(AX246^2+AX247^2),-SQRT(AX246^2+AX247^2)))</f>
        <v>0</v>
      </c>
      <c r="AY248" s="30"/>
      <c r="AZ248" s="29"/>
      <c r="BA248" s="86">
        <f>IF(OR($E248=0,BA$78=0),0,IF(BA$78&gt;0,SQRT(BA246^2+BA247^2),-SQRT(BA246^2+BA247^2)))</f>
        <v>0</v>
      </c>
      <c r="BB248" s="30"/>
      <c r="BC248" s="29"/>
      <c r="BD248" s="86">
        <f>IF(OR($E248=0,BD$78=0),0,IF(BD$78&gt;0,SQRT(BD246^2+BD247^2),-SQRT(BD246^2+BD247^2)))</f>
        <v>0</v>
      </c>
      <c r="BE248" s="30"/>
      <c r="BF248" s="29"/>
      <c r="BG248" s="86">
        <f>IF(OR($E248=0,BG$78=0),0,IF(BG$78&gt;0,SQRT(BG246^2+BG247^2),-SQRT(BG246^2+BG247^2)))</f>
        <v>0</v>
      </c>
      <c r="BH248" s="30"/>
      <c r="BI248" s="29"/>
      <c r="BJ248" s="86">
        <f>IF(OR($E248=0,BJ$78=0),0,IF(BJ$78&gt;0,SQRT(BJ246^2+BJ247^2),-SQRT(BJ246^2+BJ247^2)))</f>
        <v>0</v>
      </c>
      <c r="BK248" s="30"/>
      <c r="BL248" s="29"/>
      <c r="BM248" s="86">
        <f>IF(OR($E248=0,BM$78=0),0,IF(BM$78&gt;0,SQRT(BM246^2+BM247^2),-SQRT(BM246^2+BM247^2)))</f>
        <v>0</v>
      </c>
      <c r="BN248" s="30"/>
      <c r="BO248" s="29"/>
      <c r="BP248" s="86">
        <f>IF(OR($E248=0,BP$78=0),0,IF(BP$78&gt;0,SQRT(BP246^2+BP247^2),-SQRT(BP246^2+BP247^2)))</f>
        <v>0</v>
      </c>
      <c r="BQ248" s="30"/>
      <c r="BR248" s="29"/>
      <c r="BS248" s="86">
        <f>IF(OR($E248=0,BS$78=0),0,IF(BS$78&gt;0,SQRT(BS246^2+BS247^2),-SQRT(BS246^2+BS247^2)))</f>
        <v>0</v>
      </c>
      <c r="BT248" s="30"/>
      <c r="BU248" s="29"/>
      <c r="BV248" s="86">
        <f>IF(OR($E248=0,BV$78=0),0,IF(BV$78&gt;0,SQRT(BV246^2+BV247^2),-SQRT(BV246^2+BV247^2)))</f>
        <v>0</v>
      </c>
      <c r="BW248" s="30"/>
      <c r="BX248" s="29"/>
      <c r="BY248" s="86">
        <f>IF(OR($E248=0,BY$78=0),0,IF(BY$78&gt;0,SQRT(BY246^2+BY247^2),-SQRT(BY246^2+BY247^2)))</f>
        <v>0</v>
      </c>
      <c r="BZ248" s="30"/>
      <c r="CA248" s="29"/>
      <c r="CB248" s="86">
        <f>IF(OR($E248=0,CB$78=0),0,IF(CB$78&gt;0,SQRT(CB246^2+CB247^2),-SQRT(CB246^2+CB247^2)))</f>
        <v>0</v>
      </c>
      <c r="CC248" s="30"/>
    </row>
    <row r="249" spans="1:81">
      <c r="B249" s="17" t="s">
        <v>106</v>
      </c>
      <c r="C249" s="17" t="str">
        <f>IF(A244="","",E248)</f>
        <v/>
      </c>
      <c r="E249" s="17"/>
      <c r="F249" s="17"/>
      <c r="G249" s="17"/>
      <c r="H249" s="17"/>
      <c r="I249" s="17"/>
      <c r="J249" s="17"/>
      <c r="K249" s="17"/>
      <c r="L249" s="17"/>
      <c r="M249" s="17"/>
      <c r="P249" s="17"/>
      <c r="AP249" s="17"/>
      <c r="AQ249" s="17"/>
      <c r="AR249" s="17"/>
      <c r="AS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</row>
    <row r="250" spans="1:81">
      <c r="E250" s="17"/>
      <c r="F250" s="17" t="s">
        <v>114</v>
      </c>
      <c r="G250" s="17"/>
      <c r="H250" s="17" t="str">
        <f>IF($E255=0,"",IF($E252=H_T,"unterstützt","frei"))</f>
        <v/>
      </c>
      <c r="I250" s="17"/>
      <c r="J250" s="17"/>
      <c r="K250" s="17" t="str">
        <f>IF($E255=0,"",IF($E252=H_T,"unterstützt","frei"))</f>
        <v/>
      </c>
      <c r="L250" s="17"/>
      <c r="M250" s="17"/>
      <c r="N250" s="17" t="str">
        <f>IF($E255=0,"",IF($E252=H_T,"unterstützt","frei"))</f>
        <v/>
      </c>
      <c r="P250" s="17"/>
      <c r="Q250" s="17" t="str">
        <f>IF($E255=0,"",IF($E252=H_T,"unterstützt","frei"))</f>
        <v/>
      </c>
      <c r="T250" s="17" t="str">
        <f>IF($E255=0,"",IF($E252=H_T,"unterstützt","frei"))</f>
        <v/>
      </c>
      <c r="W250" s="17" t="str">
        <f>IF($E255=0,"",IF($E252=H_T,"unterstützt","frei"))</f>
        <v/>
      </c>
      <c r="Z250" s="17" t="str">
        <f>IF($E255=0,"",IF($E252=H_T,"unterstützt","frei"))</f>
        <v/>
      </c>
      <c r="AC250" s="17" t="str">
        <f>IF($E255=0,"",IF($E252=H_T,"unterstützt","frei"))</f>
        <v/>
      </c>
      <c r="AF250" s="17" t="str">
        <f>IF($E255=0,"",IF($E252=H_T,"unterstützt","frei"))</f>
        <v/>
      </c>
      <c r="AI250" s="17" t="str">
        <f>IF($E255=0,"",IF($E252=H_T,"unterstützt","frei"))</f>
        <v/>
      </c>
      <c r="AL250" s="17" t="str">
        <f>IF($E255=0,"",IF($E252=H_T,"unterstützt","frei"))</f>
        <v/>
      </c>
      <c r="AO250" s="17" t="str">
        <f>IF($E255=0,"",IF($E252=H_T,"unterstützt","frei"))</f>
        <v/>
      </c>
      <c r="AP250" s="17"/>
      <c r="AQ250" s="17"/>
      <c r="AR250" s="17" t="str">
        <f>IF($E255=0,"",IF($E252=H_T,"unterstützt","frei"))</f>
        <v/>
      </c>
      <c r="AS250" s="17"/>
      <c r="AU250" s="17" t="str">
        <f>IF($E255=0,"",IF($E252=H_T,"unterstützt","frei"))</f>
        <v/>
      </c>
      <c r="AW250" s="17"/>
      <c r="AX250" s="17" t="str">
        <f>IF($E255=0,"",IF($E252=H_T,"unterstützt","frei"))</f>
        <v/>
      </c>
      <c r="AY250" s="17"/>
      <c r="AZ250" s="17"/>
      <c r="BA250" s="17" t="str">
        <f>IF($E255=0,"",IF($E252=H_T,"unterstützt","frei"))</f>
        <v/>
      </c>
      <c r="BB250" s="17"/>
      <c r="BC250" s="17"/>
      <c r="BD250" s="17" t="str">
        <f>IF($E255=0,"",IF($E252=H_T,"unterstützt","frei"))</f>
        <v/>
      </c>
      <c r="BE250" s="17"/>
      <c r="BF250" s="17"/>
      <c r="BG250" s="17" t="str">
        <f>IF($E255=0,"",IF($E252=H_T,"unterstützt","frei"))</f>
        <v/>
      </c>
      <c r="BH250" s="17"/>
      <c r="BI250" s="17"/>
      <c r="BJ250" s="17" t="str">
        <f>IF($E255=0,"",IF($E252=H_T,"unterstützt","frei"))</f>
        <v/>
      </c>
      <c r="BK250" s="17"/>
      <c r="BL250" s="17"/>
      <c r="BM250" s="17" t="str">
        <f>IF($E255=0,"",IF($E252=H_T,"unterstützt","frei"))</f>
        <v/>
      </c>
      <c r="BN250" s="17"/>
      <c r="BO250" s="17"/>
      <c r="BP250" s="17" t="str">
        <f>IF($E255=0,"",IF($E252=H_T,"unterstützt","frei"))</f>
        <v/>
      </c>
      <c r="BQ250" s="17"/>
      <c r="BR250" s="17"/>
      <c r="BS250" s="17" t="str">
        <f>IF($E255=0,"",IF($E252=H_T,"unterstützt","frei"))</f>
        <v/>
      </c>
      <c r="BT250" s="17"/>
      <c r="BU250" s="17"/>
      <c r="BV250" s="17" t="str">
        <f>IF($E255=0,"",IF($E252=H_T,"unterstützt","frei"))</f>
        <v/>
      </c>
      <c r="BW250" s="17"/>
      <c r="BX250" s="17"/>
      <c r="BY250" s="17" t="str">
        <f>IF($E255=0,"",IF($E252=H_T,"unterstützt","frei"))</f>
        <v/>
      </c>
      <c r="BZ250" s="17"/>
      <c r="CA250" s="17"/>
      <c r="CB250" s="17" t="str">
        <f>IF($E255=0,"",IF($E252=H_T,"unterstützt","frei"))</f>
        <v/>
      </c>
      <c r="CC250" s="17"/>
    </row>
    <row r="251" spans="1:81">
      <c r="A251" s="89" t="str">
        <f>IF(OR(ABS(H255)=Bemessung!$C$24,ABS(K255)=Bemessung!$C$24,ABS(N255)=Bemessung!$C$24,ABS(Q255)=Bemessung!$C$24,ABS(T255)=Bemessung!$C$24,ABS(W255)=Bemessung!$C$24,ABS(Z255)=Bemessung!$C$24,ABS(AC255)=Bemessung!$C$24,ABS(AF255)=Bemessung!$C$24,ABS(AI255)=Bemessung!$C$24,ABS(AL255)=Bemessung!$C$24,ABS(AO255)=Bemessung!$C$24,ABS(AR255)=Bemessung!$C$24,ABS(AU255)=Bemessung!$C$24,ABS(AX255)=Bemessung!$C$24,ABS(BA255)=Bemessung!$C$24,ABS(BD255)=Bemessung!$C$24,ABS(BG255)=Bemessung!$C$24,ABS(BJ255)=Bemessung!$C$24,ABS(BM255)=Bemessung!$C$24,ABS(BP255)=Bemessung!$C$24,ABS(BS255)=Bemessung!$C$24,ABS(BV255)=Bemessung!$C$24,ABS(BY255)=Bemessung!$C$24,ABS(CB255)=Bemessung!$C$24),D251,"")</f>
        <v/>
      </c>
      <c r="D251" s="17">
        <v>25</v>
      </c>
      <c r="F251" s="17" t="s">
        <v>115</v>
      </c>
      <c r="G251" s="17"/>
      <c r="H251" s="48" t="str">
        <f>IF($E255=0,"",IF($E253=0,"unterstützt","frei"))</f>
        <v/>
      </c>
      <c r="I251" s="17"/>
      <c r="J251" s="17"/>
      <c r="K251" s="48" t="str">
        <f>IF($E255=0,"",IF($E253=0,"unterstützt","frei"))</f>
        <v/>
      </c>
      <c r="L251" s="17"/>
      <c r="M251" s="17"/>
      <c r="N251" s="48" t="str">
        <f>IF($E255=0,"",IF($E253=0,"unterstützt","frei"))</f>
        <v/>
      </c>
      <c r="P251" s="17"/>
      <c r="Q251" s="48" t="str">
        <f>IF($E255=0,"",IF($E253=0,"unterstützt","frei"))</f>
        <v/>
      </c>
      <c r="T251" s="48" t="str">
        <f>IF($E255=0,"",IF($E253=0,"unterstützt","frei"))</f>
        <v/>
      </c>
      <c r="W251" s="48" t="str">
        <f>IF($E255=0,"",IF($E253=0,"unterstützt","frei"))</f>
        <v/>
      </c>
      <c r="Z251" s="48" t="str">
        <f>IF($E255=0,"",IF($E253=0,"unterstützt","frei"))</f>
        <v/>
      </c>
      <c r="AC251" s="48" t="str">
        <f>IF($E255=0,"",IF($E253=0,"unterstützt","frei"))</f>
        <v/>
      </c>
      <c r="AF251" s="48" t="str">
        <f>IF($E255=0,"",IF($E253=0,"unterstützt","frei"))</f>
        <v/>
      </c>
      <c r="AI251" s="48" t="str">
        <f>IF($E255=0,"",IF($E253=0,"unterstützt","frei"))</f>
        <v/>
      </c>
      <c r="AL251" s="48" t="str">
        <f>IF($E255=0,"",IF($E253=0,"unterstützt","frei"))</f>
        <v/>
      </c>
      <c r="AO251" s="48" t="str">
        <f>IF($E255=0,"",IF($E253=0,"unterstützt","frei"))</f>
        <v/>
      </c>
      <c r="AP251" s="17"/>
      <c r="AQ251" s="17"/>
      <c r="AR251" s="48" t="str">
        <f>IF($E255=0,"",IF($E253=0,"unterstützt","frei"))</f>
        <v/>
      </c>
      <c r="AS251" s="17"/>
      <c r="AU251" s="48" t="str">
        <f>IF($E255=0,"",IF($E253=0,"unterstützt","frei"))</f>
        <v/>
      </c>
      <c r="AW251" s="17"/>
      <c r="AX251" s="48" t="str">
        <f>IF($E255=0,"",IF($E253=0,"unterstützt","frei"))</f>
        <v/>
      </c>
      <c r="AY251" s="17"/>
      <c r="AZ251" s="17"/>
      <c r="BA251" s="48" t="str">
        <f>IF($E255=0,"",IF($E253=0,"unterstützt","frei"))</f>
        <v/>
      </c>
      <c r="BB251" s="17"/>
      <c r="BC251" s="17"/>
      <c r="BD251" s="48" t="str">
        <f>IF($E255=0,"",IF($E253=0,"unterstützt","frei"))</f>
        <v/>
      </c>
      <c r="BE251" s="17"/>
      <c r="BF251" s="17"/>
      <c r="BG251" s="48" t="str">
        <f>IF($E255=0,"",IF($E253=0,"unterstützt","frei"))</f>
        <v/>
      </c>
      <c r="BH251" s="17"/>
      <c r="BI251" s="17"/>
      <c r="BJ251" s="48" t="str">
        <f>IF($E255=0,"",IF($E253=0,"unterstützt","frei"))</f>
        <v/>
      </c>
      <c r="BK251" s="17"/>
      <c r="BL251" s="17"/>
      <c r="BM251" s="48" t="str">
        <f>IF($E255=0,"",IF($E253=0,"unterstützt","frei"))</f>
        <v/>
      </c>
      <c r="BN251" s="17"/>
      <c r="BO251" s="17"/>
      <c r="BP251" s="48" t="str">
        <f>IF($E255=0,"",IF($E253=0,"unterstützt","frei"))</f>
        <v/>
      </c>
      <c r="BQ251" s="17"/>
      <c r="BR251" s="17"/>
      <c r="BS251" s="48" t="str">
        <f>IF($E255=0,"",IF($E253=0,"unterstützt","frei"))</f>
        <v/>
      </c>
      <c r="BT251" s="17"/>
      <c r="BU251" s="17"/>
      <c r="BV251" s="48" t="str">
        <f>IF($E255=0,"",IF($E253=0,"unterstützt","frei"))</f>
        <v/>
      </c>
      <c r="BW251" s="17"/>
      <c r="BX251" s="17"/>
      <c r="BY251" s="48" t="str">
        <f>IF($E255=0,"",IF($E253=0,"unterstützt","frei"))</f>
        <v/>
      </c>
      <c r="BZ251" s="17"/>
      <c r="CA251" s="17"/>
      <c r="CB251" s="48" t="str">
        <f>IF($E255=0,"",IF($E253=0,"unterstützt","frei"))</f>
        <v/>
      </c>
      <c r="CC251" s="17"/>
    </row>
    <row r="252" spans="1:81">
      <c r="B252" s="17"/>
      <c r="D252" s="17" t="s">
        <v>109</v>
      </c>
      <c r="E252" s="48">
        <f>E246</f>
        <v>0</v>
      </c>
      <c r="F252" s="53" t="s">
        <v>116</v>
      </c>
      <c r="G252" s="52"/>
      <c r="H252" s="84" t="str">
        <f>IF(OR($E255=0,H$78=0),"",IF(H$78=0,"",H$78/H_T))</f>
        <v/>
      </c>
      <c r="I252" s="14"/>
      <c r="J252" s="52"/>
      <c r="K252" s="84" t="str">
        <f>IF(OR($E255=0,K$78=0),"",IF(K$78=0,"",K$78/H_T))</f>
        <v/>
      </c>
      <c r="L252" s="14"/>
      <c r="M252" s="52"/>
      <c r="N252" s="84" t="str">
        <f>IF(OR($E255=0,N$78=0),"",IF(N$78=0,"",N$78/H_T))</f>
        <v/>
      </c>
      <c r="O252" s="14"/>
      <c r="P252" s="52"/>
      <c r="Q252" s="84" t="str">
        <f>IF(OR($E255=0,Q$78=0),"",IF(Q$78=0,"",Q$78/H_T))</f>
        <v/>
      </c>
      <c r="R252" s="14"/>
      <c r="S252" s="52"/>
      <c r="T252" s="84" t="str">
        <f>IF(OR($E255=0,T$78=0),"",IF(T$78=0,"",T$78/H_T))</f>
        <v/>
      </c>
      <c r="U252" s="14"/>
      <c r="V252" s="52"/>
      <c r="W252" s="84" t="str">
        <f>IF(OR($E255=0,W$78=0),"",IF(W$78=0,"",W$78/H_T))</f>
        <v/>
      </c>
      <c r="X252" s="14"/>
      <c r="Y252" s="52"/>
      <c r="Z252" s="84" t="str">
        <f>IF(OR($E255=0,Z$78=0),"",IF(Z$78=0,"",Z$78/H_T))</f>
        <v/>
      </c>
      <c r="AA252" s="14"/>
      <c r="AB252" s="52"/>
      <c r="AC252" s="84" t="str">
        <f>IF(OR($E255=0,AC$78=0),"",IF(AC$78=0,"",AC$78/H_T))</f>
        <v/>
      </c>
      <c r="AD252" s="14"/>
      <c r="AE252" s="52"/>
      <c r="AF252" s="84" t="str">
        <f>IF(OR($E255=0,AF$78=0),"",IF(AF$78=0,"",AF$78/H_T))</f>
        <v/>
      </c>
      <c r="AG252" s="14"/>
      <c r="AH252" s="52"/>
      <c r="AI252" s="84" t="str">
        <f>IF(OR($E255=0,AI$78=0),"",IF(AI$78=0,"",AI$78/H_T))</f>
        <v/>
      </c>
      <c r="AJ252" s="14"/>
      <c r="AK252" s="52"/>
      <c r="AL252" s="84" t="str">
        <f>IF(OR($E255=0,AL$78=0),"",IF(AL$78=0,"",AL$78/H_T))</f>
        <v/>
      </c>
      <c r="AM252" s="14"/>
      <c r="AN252" s="52"/>
      <c r="AO252" s="84" t="str">
        <f>IF(OR($E255=0,AO$78=0),"",IF(AO$78=0,"",AO$78/H_T))</f>
        <v/>
      </c>
      <c r="AP252" s="14"/>
      <c r="AQ252" s="52"/>
      <c r="AR252" s="84" t="str">
        <f>IF(OR($E255=0,AR$78=0),"",IF(AR$78=0,"",AR$78/H_T))</f>
        <v/>
      </c>
      <c r="AS252" s="14"/>
      <c r="AT252" s="52"/>
      <c r="AU252" s="84" t="str">
        <f>IF(OR($E255=0,AU$78=0),"",IF(AU$78=0,"",AU$78/H_T))</f>
        <v/>
      </c>
      <c r="AV252" s="14"/>
      <c r="AW252" s="52"/>
      <c r="AX252" s="84" t="str">
        <f>IF(OR($E255=0,AX$78=0),"",IF(AX$78=0,"",AX$78/H_T))</f>
        <v/>
      </c>
      <c r="AY252" s="14"/>
      <c r="AZ252" s="52"/>
      <c r="BA252" s="84" t="str">
        <f>IF(OR($E255=0,BA$78=0),"",IF(BA$78=0,"",BA$78/H_T))</f>
        <v/>
      </c>
      <c r="BB252" s="14"/>
      <c r="BC252" s="52"/>
      <c r="BD252" s="84" t="str">
        <f>IF(OR($E255=0,BD$78=0),"",IF(BD$78=0,"",BD$78/H_T))</f>
        <v/>
      </c>
      <c r="BE252" s="14"/>
      <c r="BF252" s="52"/>
      <c r="BG252" s="84" t="str">
        <f>IF(OR($E255=0,BG$78=0),"",IF(BG$78=0,"",BG$78/H_T))</f>
        <v/>
      </c>
      <c r="BH252" s="14"/>
      <c r="BI252" s="52"/>
      <c r="BJ252" s="84" t="str">
        <f>IF(OR($E255=0,BJ$78=0),"",IF(BJ$78=0,"",BJ$78/H_T))</f>
        <v/>
      </c>
      <c r="BK252" s="14"/>
      <c r="BL252" s="52"/>
      <c r="BM252" s="84" t="str">
        <f>IF(OR($E255=0,BM$78=0),"",IF(BM$78=0,"",BM$78/H_T))</f>
        <v/>
      </c>
      <c r="BN252" s="14"/>
      <c r="BO252" s="52"/>
      <c r="BP252" s="84" t="str">
        <f>IF(OR($E255=0,BP$78=0),"",IF(BP$78=0,"",BP$78/H_T))</f>
        <v/>
      </c>
      <c r="BQ252" s="14"/>
      <c r="BR252" s="52"/>
      <c r="BS252" s="84" t="str">
        <f>IF(OR($E255=0,BS$78=0),"",IF(BS$78=0,"",BS$78/H_T))</f>
        <v/>
      </c>
      <c r="BT252" s="14"/>
      <c r="BU252" s="52"/>
      <c r="BV252" s="84" t="str">
        <f>IF(OR($E255=0,BV$78=0),"",IF(BV$78=0,"",BV$78/H_T))</f>
        <v/>
      </c>
      <c r="BW252" s="14"/>
      <c r="BX252" s="52"/>
      <c r="BY252" s="84" t="str">
        <f>IF(OR($E255=0,BY$78=0),"",IF(BY$78=0,"",BY$78/H_T))</f>
        <v/>
      </c>
      <c r="BZ252" s="14"/>
      <c r="CA252" s="52"/>
      <c r="CB252" s="84" t="str">
        <f>IF(OR($E255=0,CB$78=0),"",IF(CB$78=0,"",CB$78/H_T))</f>
        <v/>
      </c>
      <c r="CC252" s="14"/>
    </row>
    <row r="253" spans="1:81">
      <c r="B253" s="17" t="s">
        <v>111</v>
      </c>
      <c r="C253" s="91" t="str">
        <f>IF(A251="","",MAX(MAX(H253,K253,N253,Q253,T253,W253,Z253,AC253,AF253,AI253,AL253,AO253,AR253,AU253,AX253,BA253,BD253,BG253,BJ253,BM253,BP253,BS253,BV253,BY253,CB253),ABS(MIN(H253,K253,N253,Q253,T253,W253,Z253,AC253,AF253,AI253,AL253,AO253,AR253,AU253,AX253,BA253,BD253,BG253,BJ253,BM253,BP253,BS253,BV253,BY253,CB253))))</f>
        <v/>
      </c>
      <c r="D253" s="17" t="s">
        <v>110</v>
      </c>
      <c r="E253" s="48">
        <f>E252-E255</f>
        <v>0</v>
      </c>
      <c r="F253" s="55" t="s">
        <v>111</v>
      </c>
      <c r="G253" s="33"/>
      <c r="H253" s="48" t="str">
        <f>IF(frei="nein",0,IF(OR($E255=0,H$78=0),"",IF(H$78=0,"",IF(AND(H250="frei",H251="frei"),6*H252*H$76/H$80/$E255,4*H252*H$76/H$80/$E255))))</f>
        <v/>
      </c>
      <c r="I253" s="48"/>
      <c r="J253" s="33"/>
      <c r="K253" s="48" t="str">
        <f>IF(frei="nein",0,IF(OR($E255=0,K$78=0),"",IF(K$78=0,"",IF(AND(K250="frei",K251="frei"),6*K252*K$76/K$80/$E255,4*K252*K$76/K$80/$E255))))</f>
        <v/>
      </c>
      <c r="L253" s="48"/>
      <c r="M253" s="33"/>
      <c r="N253" s="48" t="str">
        <f>IF(frei="nein",0,IF(OR($E255=0,N$78=0),"",IF(N$78=0,"",IF(AND(N250="frei",N251="frei"),6*N252*N$76/N$80/$E255,4*N252*N$76/N$80/$E255))))</f>
        <v/>
      </c>
      <c r="O253" s="48"/>
      <c r="P253" s="33"/>
      <c r="Q253" s="48" t="str">
        <f>IF(frei="nein",0,IF(OR($E255=0,Q$78=0),"",IF(Q$78=0,"",IF(AND(Q250="frei",Q251="frei"),6*Q252*Q$76/Q$80/$E255,4*Q252*Q$76/Q$80/$E255))))</f>
        <v/>
      </c>
      <c r="R253" s="48"/>
      <c r="S253" s="33"/>
      <c r="T253" s="48" t="str">
        <f>IF(frei="nein",0,IF(OR($E255=0,T$78=0),"",IF(T$78=0,"",IF(AND(T250="frei",T251="frei"),6*T252*T$76/T$80/$E255,4*T252*T$76/T$80/$E255))))</f>
        <v/>
      </c>
      <c r="U253" s="48"/>
      <c r="V253" s="33"/>
      <c r="W253" s="48" t="str">
        <f>IF(frei="nein",0,IF(OR($E255=0,W$78=0),"",IF(W$78=0,"",IF(AND(W250="frei",W251="frei"),6*W252*W$76/W$80/$E255,4*W252*W$76/W$80/$E255))))</f>
        <v/>
      </c>
      <c r="X253" s="48"/>
      <c r="Y253" s="33"/>
      <c r="Z253" s="48" t="str">
        <f>IF(frei="nein",0,IF(OR($E255=0,Z$78=0),"",IF(Z$78=0,"",IF(AND(Z250="frei",Z251="frei"),6*Z252*Z$76/Z$80/$E255,4*Z252*Z$76/Z$80/$E255))))</f>
        <v/>
      </c>
      <c r="AA253" s="48"/>
      <c r="AB253" s="33"/>
      <c r="AC253" s="48" t="str">
        <f>IF(frei="nein",0,IF(OR($E255=0,AC$78=0),"",IF(AC$78=0,"",IF(AND(AC250="frei",AC251="frei"),6*AC252*AC$76/AC$80/$E255,4*AC252*AC$76/AC$80/$E255))))</f>
        <v/>
      </c>
      <c r="AD253" s="48"/>
      <c r="AE253" s="33"/>
      <c r="AF253" s="48" t="str">
        <f>IF(frei="nein",0,IF(OR($E255=0,AF$78=0),"",IF(AF$78=0,"",IF(AND(AF250="frei",AF251="frei"),6*AF252*AF$76/AF$80/$E255,4*AF252*AF$76/AF$80/$E255))))</f>
        <v/>
      </c>
      <c r="AG253" s="48"/>
      <c r="AH253" s="33"/>
      <c r="AI253" s="48" t="str">
        <f>IF(frei="nein",0,IF(OR($E255=0,AI$78=0),"",IF(AI$78=0,"",IF(AND(AI250="frei",AI251="frei"),6*AI252*AI$76/AI$80/$E255,4*AI252*AI$76/AI$80/$E255))))</f>
        <v/>
      </c>
      <c r="AJ253" s="48"/>
      <c r="AK253" s="33"/>
      <c r="AL253" s="48" t="str">
        <f>IF(frei="nein",0,IF(OR($E255=0,AL$78=0),"",IF(AL$78=0,"",IF(AND(AL250="frei",AL251="frei"),6*AL252*AL$76/AL$80/$E255,4*AL252*AL$76/AL$80/$E255))))</f>
        <v/>
      </c>
      <c r="AM253" s="48"/>
      <c r="AN253" s="33"/>
      <c r="AO253" s="48" t="str">
        <f>IF(frei="nein",0,IF(OR($E255=0,AO$78=0),"",IF(AO$78=0,"",IF(AND(AO250="frei",AO251="frei"),6*AO252*AO$76/AO$80/$E255,4*AO252*AO$76/AO$80/$E255))))</f>
        <v/>
      </c>
      <c r="AP253" s="48"/>
      <c r="AQ253" s="33"/>
      <c r="AR253" s="48" t="str">
        <f>IF(frei="nein",0,IF(OR($E255=0,AR$78=0),"",IF(AR$78=0,"",IF(AND(AR250="frei",AR251="frei"),6*AR252*AR$76/AR$80/$E255,4*AR252*AR$76/AR$80/$E255))))</f>
        <v/>
      </c>
      <c r="AS253" s="48"/>
      <c r="AT253" s="33"/>
      <c r="AU253" s="48" t="str">
        <f>IF(frei="nein",0,IF(OR($E255=0,AU$78=0),"",IF(AU$78=0,"",IF(AND(AU250="frei",AU251="frei"),6*AU252*AU$76/AU$80/$E255,4*AU252*AU$76/AU$80/$E255))))</f>
        <v/>
      </c>
      <c r="AV253" s="48"/>
      <c r="AW253" s="33"/>
      <c r="AX253" s="48" t="str">
        <f>IF(frei="nein",0,IF(OR($E255=0,AX$78=0),"",IF(AX$78=0,"",IF(AND(AX250="frei",AX251="frei"),6*AX252*AX$76/AX$80/$E255,4*AX252*AX$76/AX$80/$E255))))</f>
        <v/>
      </c>
      <c r="AY253" s="48"/>
      <c r="AZ253" s="33"/>
      <c r="BA253" s="48" t="str">
        <f>IF(frei="nein",0,IF(OR($E255=0,BA$78=0),"",IF(BA$78=0,"",IF(AND(BA250="frei",BA251="frei"),6*BA252*BA$76/BA$80/$E255,4*BA252*BA$76/BA$80/$E255))))</f>
        <v/>
      </c>
      <c r="BB253" s="48"/>
      <c r="BC253" s="33"/>
      <c r="BD253" s="48" t="str">
        <f>IF(frei="nein",0,IF(OR($E255=0,BD$78=0),"",IF(BD$78=0,"",IF(AND(BD250="frei",BD251="frei"),6*BD252*BD$76/BD$80/$E255,4*BD252*BD$76/BD$80/$E255))))</f>
        <v/>
      </c>
      <c r="BE253" s="48"/>
      <c r="BF253" s="33"/>
      <c r="BG253" s="48" t="str">
        <f>IF(frei="nein",0,IF(OR($E255=0,BG$78=0),"",IF(BG$78=0,"",IF(AND(BG250="frei",BG251="frei"),6*BG252*BG$76/BG$80/$E255,4*BG252*BG$76/BG$80/$E255))))</f>
        <v/>
      </c>
      <c r="BH253" s="48"/>
      <c r="BI253" s="33"/>
      <c r="BJ253" s="48" t="str">
        <f>IF(frei="nein",0,IF(OR($E255=0,BJ$78=0),"",IF(BJ$78=0,"",IF(AND(BJ250="frei",BJ251="frei"),6*BJ252*BJ$76/BJ$80/$E255,4*BJ252*BJ$76/BJ$80/$E255))))</f>
        <v/>
      </c>
      <c r="BK253" s="48"/>
      <c r="BL253" s="33"/>
      <c r="BM253" s="48" t="str">
        <f>IF(frei="nein",0,IF(OR($E255=0,BM$78=0),"",IF(BM$78=0,"",IF(AND(BM250="frei",BM251="frei"),6*BM252*BM$76/BM$80/$E255,4*BM252*BM$76/BM$80/$E255))))</f>
        <v/>
      </c>
      <c r="BN253" s="48"/>
      <c r="BO253" s="33"/>
      <c r="BP253" s="48" t="str">
        <f>IF(frei="nein",0,IF(OR($E255=0,BP$78=0),"",IF(BP$78=0,"",IF(AND(BP250="frei",BP251="frei"),6*BP252*BP$76/BP$80/$E255,4*BP252*BP$76/BP$80/$E255))))</f>
        <v/>
      </c>
      <c r="BQ253" s="48"/>
      <c r="BR253" s="33"/>
      <c r="BS253" s="48" t="str">
        <f>IF(frei="nein",0,IF(OR($E255=0,BS$78=0),"",IF(BS$78=0,"",IF(AND(BS250="frei",BS251="frei"),6*BS252*BS$76/BS$80/$E255,4*BS252*BS$76/BS$80/$E255))))</f>
        <v/>
      </c>
      <c r="BT253" s="48"/>
      <c r="BU253" s="33"/>
      <c r="BV253" s="48" t="str">
        <f>IF(frei="nein",0,IF(OR($E255=0,BV$78=0),"",IF(BV$78=0,"",IF(AND(BV250="frei",BV251="frei"),6*BV252*BV$76/BV$80/$E255,4*BV252*BV$76/BV$80/$E255))))</f>
        <v/>
      </c>
      <c r="BW253" s="48"/>
      <c r="BX253" s="33"/>
      <c r="BY253" s="48" t="str">
        <f>IF(frei="nein",0,IF(OR($E255=0,BY$78=0),"",IF(BY$78=0,"",IF(AND(BY250="frei",BY251="frei"),6*BY252*BY$76/BY$80/$E255,4*BY252*BY$76/BY$80/$E255))))</f>
        <v/>
      </c>
      <c r="BZ253" s="48"/>
      <c r="CA253" s="33"/>
      <c r="CB253" s="48" t="str">
        <f>IF(frei="nein",0,IF(OR($E255=0,CB$78=0),"",IF(CB$78=0,"",IF(AND(CB250="frei",CB251="frei"),6*CB252*CB$76/CB$80/$E255,4*CB252*CB$76/CB$80/$E255))))</f>
        <v/>
      </c>
      <c r="CC253" s="48"/>
    </row>
    <row r="254" spans="1:81">
      <c r="B254" s="17"/>
      <c r="C254" s="90"/>
      <c r="F254" s="56" t="s">
        <v>149</v>
      </c>
      <c r="G254" s="109">
        <f>IF(OR($E255=0,G$78=0),0,G$79/H_T)</f>
        <v>0</v>
      </c>
      <c r="H254" s="49" t="str">
        <f>IF(OR($E255=0,H$78=0),"",MAX(ABS(G254),ABS(I254)))</f>
        <v/>
      </c>
      <c r="I254" s="57">
        <f>IF(OR($E255=0,I$78=0),0,I$79/H_T)</f>
        <v>0</v>
      </c>
      <c r="J254" s="109">
        <f>IF(OR($E255=0,J$78=0),0,J$79/H_T)</f>
        <v>0</v>
      </c>
      <c r="K254" s="49" t="str">
        <f>IF(OR($E255=0,K$78=0),"",MAX(ABS(J254),ABS(L254)))</f>
        <v/>
      </c>
      <c r="L254" s="57">
        <f>IF(OR($E255=0,L$78=0),0,L$79/H_T)</f>
        <v>0</v>
      </c>
      <c r="M254" s="109">
        <f>IF(OR($E255=0,M$78=0),0,M$79/H_T)</f>
        <v>0</v>
      </c>
      <c r="N254" s="49" t="str">
        <f>IF(OR($E255=0,N$78=0),"",MAX(ABS(M254),ABS(O254)))</f>
        <v/>
      </c>
      <c r="O254" s="57">
        <f>IF(OR($E255=0,O$78=0),0,O$79/H_T)</f>
        <v>0</v>
      </c>
      <c r="P254" s="109">
        <f>IF(OR($E255=0,P$78=0),0,P$79/H_T)</f>
        <v>0</v>
      </c>
      <c r="Q254" s="49" t="str">
        <f>IF(OR($E255=0,Q$78=0),"",MAX(ABS(P254),ABS(R254)))</f>
        <v/>
      </c>
      <c r="R254" s="57">
        <f>IF(OR($E255=0,R$78=0),0,R$79/H_T)</f>
        <v>0</v>
      </c>
      <c r="S254" s="109">
        <f>IF(OR($E255=0,S$78=0),0,S$79/H_T)</f>
        <v>0</v>
      </c>
      <c r="T254" s="49" t="str">
        <f>IF(OR($E255=0,T$78=0),"",MAX(ABS(S254),ABS(U254)))</f>
        <v/>
      </c>
      <c r="U254" s="57">
        <f>IF(OR($E255=0,U$78=0),0,U$79/H_T)</f>
        <v>0</v>
      </c>
      <c r="V254" s="109">
        <f>IF(OR($E255=0,V$78=0),0,V$79/H_T)</f>
        <v>0</v>
      </c>
      <c r="W254" s="49" t="str">
        <f>IF(OR($E255=0,W$78=0),"",MAX(ABS(V254),ABS(X254)))</f>
        <v/>
      </c>
      <c r="X254" s="57">
        <f>IF(OR($E255=0,X$78=0),0,X$79/H_T)</f>
        <v>0</v>
      </c>
      <c r="Y254" s="109">
        <f>IF(OR($E255=0,Y$78=0),0,Y$79/H_T)</f>
        <v>0</v>
      </c>
      <c r="Z254" s="49" t="str">
        <f>IF(OR($E255=0,Z$78=0),"",MAX(ABS(Y254),ABS(AA254)))</f>
        <v/>
      </c>
      <c r="AA254" s="57">
        <f>IF(OR($E255=0,AA$78=0),0,AA$79/H_T)</f>
        <v>0</v>
      </c>
      <c r="AB254" s="109">
        <f>IF(OR($E255=0,AB$78=0),0,AB$79/H_T)</f>
        <v>0</v>
      </c>
      <c r="AC254" s="49" t="str">
        <f>IF(OR($E255=0,AC$78=0),"",MAX(ABS(AB254),ABS(AD254)))</f>
        <v/>
      </c>
      <c r="AD254" s="57">
        <f>IF(OR($E255=0,AD$78=0),0,AD$79/H_T)</f>
        <v>0</v>
      </c>
      <c r="AE254" s="109">
        <f>IF(OR($E255=0,AE$78=0),0,AE$79/H_T)</f>
        <v>0</v>
      </c>
      <c r="AF254" s="49" t="str">
        <f>IF(OR($E255=0,AF$78=0),"",MAX(ABS(AE254),ABS(AG254)))</f>
        <v/>
      </c>
      <c r="AG254" s="57">
        <f>IF(OR($E255=0,AG$78=0),0,AG$79/H_T)</f>
        <v>0</v>
      </c>
      <c r="AH254" s="109">
        <f>IF(OR($E255=0,AH$78=0),0,AH$79/H_T)</f>
        <v>0</v>
      </c>
      <c r="AI254" s="49" t="str">
        <f>IF(OR($E255=0,AI$78=0),"",MAX(ABS(AH254),ABS(AJ254)))</f>
        <v/>
      </c>
      <c r="AJ254" s="57">
        <f>IF(OR($E255=0,AJ$78=0),0,AJ$79/H_T)</f>
        <v>0</v>
      </c>
      <c r="AK254" s="109">
        <f>IF(OR($E255=0,AK$78=0),0,AK$79/H_T)</f>
        <v>0</v>
      </c>
      <c r="AL254" s="49" t="str">
        <f>IF(OR($E255=0,AL$78=0),"",MAX(ABS(AK254),ABS(AM254)))</f>
        <v/>
      </c>
      <c r="AM254" s="57">
        <f>IF(OR($E255=0,AM$78=0),0,AM$79/H_T)</f>
        <v>0</v>
      </c>
      <c r="AN254" s="109">
        <f>IF(OR($E255=0,AN$78=0),0,AN$79/H_T)</f>
        <v>0</v>
      </c>
      <c r="AO254" s="49" t="str">
        <f>IF(OR($E255=0,AO$78=0),"",MAX(ABS(AN254),ABS(AP254)))</f>
        <v/>
      </c>
      <c r="AP254" s="57">
        <f>IF(OR($E255=0,AP$78=0),0,AP$79/H_T)</f>
        <v>0</v>
      </c>
      <c r="AQ254" s="109">
        <f>IF(OR($E255=0,AQ$78=0),0,AQ$79/H_T)</f>
        <v>0</v>
      </c>
      <c r="AR254" s="49" t="str">
        <f>IF(OR($E255=0,AR$78=0),"",MAX(ABS(AQ254),ABS(AS254)))</f>
        <v/>
      </c>
      <c r="AS254" s="57">
        <f>IF(OR($E255=0,AS$78=0),0,AS$79/H_T)</f>
        <v>0</v>
      </c>
      <c r="AT254" s="109">
        <f>IF(OR($E255=0,AT$78=0),0,AT$79/H_T)</f>
        <v>0</v>
      </c>
      <c r="AU254" s="49" t="str">
        <f>IF(OR($E255=0,AU$78=0),"",MAX(ABS(AT254),ABS(AV254)))</f>
        <v/>
      </c>
      <c r="AV254" s="57">
        <f>IF(OR($E255=0,AV$78=0),0,AV$79/H_T)</f>
        <v>0</v>
      </c>
      <c r="AW254" s="109">
        <f>IF(OR($E255=0,AW$78=0),0,AW$79/H_T)</f>
        <v>0</v>
      </c>
      <c r="AX254" s="49" t="str">
        <f>IF(OR($E255=0,AX$78=0),"",MAX(ABS(AW254),ABS(AY254)))</f>
        <v/>
      </c>
      <c r="AY254" s="57">
        <f>IF(OR($E255=0,AY$78=0),0,AY$79/H_T)</f>
        <v>0</v>
      </c>
      <c r="AZ254" s="109">
        <f>IF(OR($E255=0,AZ$78=0),0,AZ$79/H_T)</f>
        <v>0</v>
      </c>
      <c r="BA254" s="49" t="str">
        <f>IF(OR($E255=0,BA$78=0),"",MAX(ABS(AZ254),ABS(BB254)))</f>
        <v/>
      </c>
      <c r="BB254" s="57">
        <f>IF(OR($E255=0,BB$78=0),0,BB$79/H_T)</f>
        <v>0</v>
      </c>
      <c r="BC254" s="109">
        <f>IF(OR($E255=0,BC$78=0),0,BC$79/H_T)</f>
        <v>0</v>
      </c>
      <c r="BD254" s="49" t="str">
        <f>IF(OR($E255=0,BD$78=0),"",MAX(ABS(BC254),ABS(BE254)))</f>
        <v/>
      </c>
      <c r="BE254" s="57">
        <f>IF(OR($E255=0,BE$78=0),0,BE$79/H_T)</f>
        <v>0</v>
      </c>
      <c r="BF254" s="109">
        <f>IF(OR($E255=0,BF$78=0),0,BF$79/H_T)</f>
        <v>0</v>
      </c>
      <c r="BG254" s="49" t="str">
        <f>IF(OR($E255=0,BG$78=0),"",MAX(ABS(BF254),ABS(BH254)))</f>
        <v/>
      </c>
      <c r="BH254" s="57">
        <f>IF(OR($E255=0,BH$78=0),0,BH$79/H_T)</f>
        <v>0</v>
      </c>
      <c r="BI254" s="109">
        <f>IF(OR($E255=0,BI$78=0),0,BI$79/H_T)</f>
        <v>0</v>
      </c>
      <c r="BJ254" s="49" t="str">
        <f>IF(OR($E255=0,BJ$78=0),"",MAX(ABS(BI254),ABS(BK254)))</f>
        <v/>
      </c>
      <c r="BK254" s="57">
        <f>IF(OR($E255=0,BK$78=0),0,BK$79/H_T)</f>
        <v>0</v>
      </c>
      <c r="BL254" s="109">
        <f>IF(OR($E255=0,BL$78=0),0,BL$79/H_T)</f>
        <v>0</v>
      </c>
      <c r="BM254" s="49" t="str">
        <f>IF(OR($E255=0,BM$78=0),"",MAX(ABS(BL254),ABS(BN254)))</f>
        <v/>
      </c>
      <c r="BN254" s="57">
        <f>IF(OR($E255=0,BN$78=0),0,BN$79/H_T)</f>
        <v>0</v>
      </c>
      <c r="BO254" s="109">
        <f>IF(OR($E255=0,BO$78=0),0,BO$79/H_T)</f>
        <v>0</v>
      </c>
      <c r="BP254" s="49" t="str">
        <f>IF(OR($E255=0,BP$78=0),"",MAX(ABS(BO254),ABS(BQ254)))</f>
        <v/>
      </c>
      <c r="BQ254" s="57">
        <f>IF(OR($E255=0,BQ$78=0),0,BQ$79/H_T)</f>
        <v>0</v>
      </c>
      <c r="BR254" s="109">
        <f>IF(OR($E255=0,BR$78=0),0,BR$79/H_T)</f>
        <v>0</v>
      </c>
      <c r="BS254" s="49" t="str">
        <f>IF(OR($E255=0,BS$78=0),"",MAX(ABS(BR254),ABS(BT254)))</f>
        <v/>
      </c>
      <c r="BT254" s="57">
        <f>IF(OR($E255=0,BT$78=0),0,BT$79/H_T)</f>
        <v>0</v>
      </c>
      <c r="BU254" s="109">
        <f>IF(OR($E255=0,BU$78=0),0,BU$79/H_T)</f>
        <v>0</v>
      </c>
      <c r="BV254" s="49" t="str">
        <f>IF(OR($E255=0,BV$78=0),"",MAX(ABS(BU254),ABS(BW254)))</f>
        <v/>
      </c>
      <c r="BW254" s="57">
        <f>IF(OR($E255=0,BW$78=0),0,BW$79/H_T)</f>
        <v>0</v>
      </c>
      <c r="BX254" s="109">
        <f>IF(OR($E255=0,BX$78=0),0,BX$79/H_T)</f>
        <v>0</v>
      </c>
      <c r="BY254" s="49" t="str">
        <f>IF(OR($E255=0,BY$78=0),"",MAX(ABS(BX254),ABS(BZ254)))</f>
        <v/>
      </c>
      <c r="BZ254" s="57">
        <f>IF(OR($E255=0,BZ$78=0),0,BZ$79/H_T)</f>
        <v>0</v>
      </c>
      <c r="CA254" s="109">
        <f>IF(OR($E255=0,CA$78=0),0,CA$79/H_T)</f>
        <v>0</v>
      </c>
      <c r="CB254" s="49" t="str">
        <f>IF(OR($E255=0,CB$78=0),"",MAX(ABS(CA254),ABS(CC254)))</f>
        <v/>
      </c>
      <c r="CC254" s="57">
        <f>IF(OR($E255=0,CC$78=0),0,CC$79/H_T)</f>
        <v>0</v>
      </c>
    </row>
    <row r="255" spans="1:81">
      <c r="B255" s="17" t="s">
        <v>112</v>
      </c>
      <c r="C255" s="91" t="str">
        <f>IF(A251="","",MAX(ABS(H255),ABS(K255),ABS(N255),ABS(Q255),ABS(T255),ABS(W255),ABS(Z255),ABS(AC255),ABS(AF255),ABS(AI255),ABS(AL255),ABS(AO255),ABS(AR255),ABS(AU255),ABS(AX255),ABS(BA255),ABS(BD255),ABS(BG255),ABS(BJ255),ABS(BM255),ABS(BP255),ABS(BS255),ABS(BV255),ABS(BY255),ABS(CB255)))</f>
        <v/>
      </c>
      <c r="D255" s="17" t="s">
        <v>106</v>
      </c>
      <c r="E255" s="48">
        <f>AA16</f>
        <v>0</v>
      </c>
      <c r="F255" s="85" t="s">
        <v>112</v>
      </c>
      <c r="G255" s="29"/>
      <c r="H255" s="86">
        <f>IF(OR($E255=0,H$78=0),0,IF(H$78&gt;0,SQRT(H253^2+H254^2),-SQRT(H253^2+H254^2)))</f>
        <v>0</v>
      </c>
      <c r="I255" s="30"/>
      <c r="J255" s="29"/>
      <c r="K255" s="86">
        <f>IF(OR($E255=0,K$78=0),0,IF(K$78&gt;0,SQRT(K253^2+K254^2),-SQRT(K253^2+K254^2)))</f>
        <v>0</v>
      </c>
      <c r="L255" s="30"/>
      <c r="M255" s="29"/>
      <c r="N255" s="86">
        <f>IF(OR($E255=0,N$78=0),0,IF(N$78&gt;0,SQRT(N253^2+N254^2),-SQRT(N253^2+N254^2)))</f>
        <v>0</v>
      </c>
      <c r="O255" s="30"/>
      <c r="P255" s="29"/>
      <c r="Q255" s="86">
        <f>IF(OR($E255=0,Q$78=0),0,IF(Q$78&gt;0,SQRT(Q253^2+Q254^2),-SQRT(Q253^2+Q254^2)))</f>
        <v>0</v>
      </c>
      <c r="R255" s="30"/>
      <c r="S255" s="29"/>
      <c r="T255" s="86">
        <f>IF(OR($E255=0,T$78=0),0,IF(T$78&gt;0,SQRT(T253^2+T254^2),-SQRT(T253^2+T254^2)))</f>
        <v>0</v>
      </c>
      <c r="U255" s="30"/>
      <c r="V255" s="29"/>
      <c r="W255" s="86">
        <f>IF(OR($E255=0,W$78=0),0,IF(W$78&gt;0,SQRT(W253^2+W254^2),-SQRT(W253^2+W254^2)))</f>
        <v>0</v>
      </c>
      <c r="X255" s="30"/>
      <c r="Y255" s="29"/>
      <c r="Z255" s="86">
        <f>IF(OR($E255=0,Z$78=0),0,IF(Z$78&gt;0,SQRT(Z253^2+Z254^2),-SQRT(Z253^2+Z254^2)))</f>
        <v>0</v>
      </c>
      <c r="AA255" s="30"/>
      <c r="AB255" s="29"/>
      <c r="AC255" s="86">
        <f>IF(OR($E255=0,AC$78=0),0,IF(AC$78&gt;0,SQRT(AC253^2+AC254^2),-SQRT(AC253^2+AC254^2)))</f>
        <v>0</v>
      </c>
      <c r="AD255" s="30"/>
      <c r="AE255" s="29"/>
      <c r="AF255" s="86">
        <f>IF(OR($E255=0,AF$78=0),0,IF(AF$78&gt;0,SQRT(AF253^2+AF254^2),-SQRT(AF253^2+AF254^2)))</f>
        <v>0</v>
      </c>
      <c r="AG255" s="30"/>
      <c r="AH255" s="29"/>
      <c r="AI255" s="86">
        <f>IF(OR($E255=0,AI$78=0),0,IF(AI$78&gt;0,SQRT(AI253^2+AI254^2),-SQRT(AI253^2+AI254^2)))</f>
        <v>0</v>
      </c>
      <c r="AJ255" s="30"/>
      <c r="AK255" s="29"/>
      <c r="AL255" s="86">
        <f>IF(OR($E255=0,AL$78=0),0,IF(AL$78&gt;0,SQRT(AL253^2+AL254^2),-SQRT(AL253^2+AL254^2)))</f>
        <v>0</v>
      </c>
      <c r="AM255" s="30"/>
      <c r="AN255" s="29"/>
      <c r="AO255" s="86">
        <f>IF(OR($E255=0,AO$78=0),0,IF(AO$78&gt;0,SQRT(AO253^2+AO254^2),-SQRT(AO253^2+AO254^2)))</f>
        <v>0</v>
      </c>
      <c r="AP255" s="30"/>
      <c r="AQ255" s="29"/>
      <c r="AR255" s="86">
        <f>IF(OR($E255=0,AR$78=0),0,IF(AR$78&gt;0,SQRT(AR253^2+AR254^2),-SQRT(AR253^2+AR254^2)))</f>
        <v>0</v>
      </c>
      <c r="AS255" s="30"/>
      <c r="AT255" s="29"/>
      <c r="AU255" s="86">
        <f>IF(OR($E255=0,AU$78=0),0,IF(AU$78&gt;0,SQRT(AU253^2+AU254^2),-SQRT(AU253^2+AU254^2)))</f>
        <v>0</v>
      </c>
      <c r="AV255" s="30"/>
      <c r="AW255" s="29"/>
      <c r="AX255" s="86">
        <f>IF(OR($E255=0,AX$78=0),0,IF(AX$78&gt;0,SQRT(AX253^2+AX254^2),-SQRT(AX253^2+AX254^2)))</f>
        <v>0</v>
      </c>
      <c r="AY255" s="30"/>
      <c r="AZ255" s="29"/>
      <c r="BA255" s="86">
        <f>IF(OR($E255=0,BA$78=0),0,IF(BA$78&gt;0,SQRT(BA253^2+BA254^2),-SQRT(BA253^2+BA254^2)))</f>
        <v>0</v>
      </c>
      <c r="BB255" s="30"/>
      <c r="BC255" s="29"/>
      <c r="BD255" s="86">
        <f>IF(OR($E255=0,BD$78=0),0,IF(BD$78&gt;0,SQRT(BD253^2+BD254^2),-SQRT(BD253^2+BD254^2)))</f>
        <v>0</v>
      </c>
      <c r="BE255" s="30"/>
      <c r="BF255" s="29"/>
      <c r="BG255" s="86">
        <f>IF(OR($E255=0,BG$78=0),0,IF(BG$78&gt;0,SQRT(BG253^2+BG254^2),-SQRT(BG253^2+BG254^2)))</f>
        <v>0</v>
      </c>
      <c r="BH255" s="30"/>
      <c r="BI255" s="29"/>
      <c r="BJ255" s="86">
        <f>IF(OR($E255=0,BJ$78=0),0,IF(BJ$78&gt;0,SQRT(BJ253^2+BJ254^2),-SQRT(BJ253^2+BJ254^2)))</f>
        <v>0</v>
      </c>
      <c r="BK255" s="30"/>
      <c r="BL255" s="29"/>
      <c r="BM255" s="86">
        <f>IF(OR($E255=0,BM$78=0),0,IF(BM$78&gt;0,SQRT(BM253^2+BM254^2),-SQRT(BM253^2+BM254^2)))</f>
        <v>0</v>
      </c>
      <c r="BN255" s="30"/>
      <c r="BO255" s="29"/>
      <c r="BP255" s="86">
        <f>IF(OR($E255=0,BP$78=0),0,IF(BP$78&gt;0,SQRT(BP253^2+BP254^2),-SQRT(BP253^2+BP254^2)))</f>
        <v>0</v>
      </c>
      <c r="BQ255" s="30"/>
      <c r="BR255" s="29"/>
      <c r="BS255" s="86">
        <f>IF(OR($E255=0,BS$78=0),0,IF(BS$78&gt;0,SQRT(BS253^2+BS254^2),-SQRT(BS253^2+BS254^2)))</f>
        <v>0</v>
      </c>
      <c r="BT255" s="30"/>
      <c r="BU255" s="29"/>
      <c r="BV255" s="86">
        <f>IF(OR($E255=0,BV$78=0),0,IF(BV$78&gt;0,SQRT(BV253^2+BV254^2),-SQRT(BV253^2+BV254^2)))</f>
        <v>0</v>
      </c>
      <c r="BW255" s="30"/>
      <c r="BX255" s="29"/>
      <c r="BY255" s="86">
        <f>IF(OR($E255=0,BY$78=0),0,IF(BY$78&gt;0,SQRT(BY253^2+BY254^2),-SQRT(BY253^2+BY254^2)))</f>
        <v>0</v>
      </c>
      <c r="BZ255" s="30"/>
      <c r="CA255" s="29"/>
      <c r="CB255" s="86">
        <f>IF(OR($E255=0,CB$78=0),0,IF(CB$78&gt;0,SQRT(CB253^2+CB254^2),-SQRT(CB253^2+CB254^2)))</f>
        <v>0</v>
      </c>
      <c r="CC255" s="30"/>
    </row>
    <row r="256" spans="1:81">
      <c r="B256" s="17" t="s">
        <v>106</v>
      </c>
      <c r="C256" s="17" t="str">
        <f>IF(A251="","",E255)</f>
        <v/>
      </c>
      <c r="AH256" s="5"/>
      <c r="AI256" s="48"/>
      <c r="AJ256" s="48"/>
    </row>
    <row r="257" spans="3:36">
      <c r="C257" s="17"/>
      <c r="AI257" s="48"/>
      <c r="AJ257" s="48"/>
    </row>
    <row r="258" spans="3:36">
      <c r="AH258" s="5"/>
      <c r="AI258" s="48"/>
      <c r="AJ258" s="48"/>
    </row>
    <row r="259" spans="3:36">
      <c r="AI259" s="48"/>
      <c r="AJ259" s="48"/>
    </row>
    <row r="260" spans="3:36">
      <c r="AH260" s="5"/>
      <c r="AI260" s="48"/>
      <c r="AJ260" s="48"/>
    </row>
    <row r="261" spans="3:36">
      <c r="AI261" s="48"/>
      <c r="AJ261" s="48"/>
    </row>
    <row r="262" spans="3:36">
      <c r="AH262" s="5"/>
      <c r="AI262" s="48"/>
      <c r="AJ262" s="48"/>
    </row>
    <row r="263" spans="3:36">
      <c r="AI263" s="48"/>
      <c r="AJ263" s="48"/>
    </row>
    <row r="264" spans="3:36">
      <c r="AH264" s="5"/>
      <c r="AI264" s="48"/>
      <c r="AJ264" s="48"/>
    </row>
    <row r="265" spans="3:36">
      <c r="AI265" s="48"/>
      <c r="AJ265" s="48"/>
    </row>
    <row r="266" spans="3:36">
      <c r="AH266" s="5"/>
      <c r="AI266" s="48"/>
      <c r="AJ266" s="48"/>
    </row>
    <row r="267" spans="3:36">
      <c r="AI267" s="48"/>
      <c r="AJ267" s="48"/>
    </row>
    <row r="268" spans="3:36">
      <c r="AH268" s="5"/>
      <c r="AI268" s="48"/>
      <c r="AJ268" s="48"/>
    </row>
    <row r="269" spans="3:36">
      <c r="AI269" s="48"/>
      <c r="AJ269" s="48"/>
    </row>
    <row r="270" spans="3:36">
      <c r="AH270" s="5"/>
      <c r="AI270" s="48"/>
      <c r="AJ270" s="48"/>
    </row>
    <row r="271" spans="3:36">
      <c r="AI271" s="48"/>
      <c r="AJ271" s="48"/>
    </row>
    <row r="272" spans="3:36">
      <c r="AH272" s="5"/>
      <c r="AI272" s="48"/>
      <c r="AJ272" s="48"/>
    </row>
    <row r="273" spans="34:36">
      <c r="AI273" s="48"/>
      <c r="AJ273" s="48"/>
    </row>
    <row r="274" spans="34:36">
      <c r="AH274" s="5"/>
      <c r="AI274" s="48"/>
      <c r="AJ274" s="48"/>
    </row>
    <row r="275" spans="34:36">
      <c r="AI275" s="48"/>
      <c r="AJ275" s="48"/>
    </row>
    <row r="276" spans="34:36">
      <c r="AH276" s="5"/>
      <c r="AI276" s="48"/>
      <c r="AJ276" s="48"/>
    </row>
    <row r="277" spans="34:36">
      <c r="AI277" s="48"/>
      <c r="AJ277" s="48"/>
    </row>
  </sheetData>
  <sheetProtection algorithmName="SHA-512" hashValue="QnM/o0UH0PTW1TXLlZmSNa9emDahXGuuLffBUBKuatjGGWVVNf8veBEh5vqEBqKlyr1aD4baAIh8Fz0K6QfF7g==" saltValue="FSC368aSLCflS7g9WlXqaQ==" spinCount="100000" sheet="1" objects="1" scenarios="1"/>
  <mergeCells count="3">
    <mergeCell ref="C29:D29"/>
    <mergeCell ref="E29:F29"/>
    <mergeCell ref="G29:H29"/>
  </mergeCells>
  <phoneticPr fontId="8" type="noConversion"/>
  <conditionalFormatting sqref="C42:D47">
    <cfRule type="cellIs" dxfId="30" priority="6" operator="equal">
      <formula>MIN($C$42:$C$47)</formula>
    </cfRule>
  </conditionalFormatting>
  <conditionalFormatting sqref="D42:D47">
    <cfRule type="cellIs" dxfId="29" priority="5" operator="equal">
      <formula>MIN($D$42:$D$47)</formula>
    </cfRule>
  </conditionalFormatting>
  <conditionalFormatting sqref="E42:E47">
    <cfRule type="cellIs" dxfId="28" priority="4" operator="equal">
      <formula>MIN($E$42:$E$47)</formula>
    </cfRule>
  </conditionalFormatting>
  <conditionalFormatting sqref="F42:F47">
    <cfRule type="cellIs" dxfId="27" priority="3" operator="equal">
      <formula>MIN($F$42:$F$47)</formula>
    </cfRule>
  </conditionalFormatting>
  <conditionalFormatting sqref="G42:G47">
    <cfRule type="cellIs" dxfId="26" priority="2" operator="equal">
      <formula>MIN($E$42:$E$47)</formula>
    </cfRule>
  </conditionalFormatting>
  <conditionalFormatting sqref="H42:H47">
    <cfRule type="cellIs" dxfId="25" priority="1" operator="equal">
      <formula>MIN($F$42:$F$47)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29BD-0B50-4DE1-8BF2-DC2F75A60DBB}">
  <dimension ref="A1:K52"/>
  <sheetViews>
    <sheetView tabSelected="1" zoomScale="85" zoomScaleNormal="85" workbookViewId="0">
      <selection activeCell="E8" sqref="E8"/>
    </sheetView>
  </sheetViews>
  <sheetFormatPr baseColWidth="10" defaultRowHeight="15"/>
  <cols>
    <col min="1" max="14" width="8.28515625" style="5" customWidth="1"/>
    <col min="15" max="208" width="8.7109375" style="5" customWidth="1"/>
    <col min="209" max="16384" width="11.42578125" style="5"/>
  </cols>
  <sheetData>
    <row r="1" spans="1:11" ht="20.100000000000001" customHeight="1">
      <c r="K1" s="112" t="s">
        <v>196</v>
      </c>
    </row>
    <row r="2" spans="1:11">
      <c r="A2" s="1"/>
      <c r="B2" s="2" t="s">
        <v>93</v>
      </c>
      <c r="C2" s="114"/>
      <c r="D2" s="115"/>
      <c r="E2" s="115"/>
      <c r="F2" s="115"/>
      <c r="G2" s="115"/>
      <c r="H2" s="115"/>
      <c r="I2" s="116"/>
      <c r="J2" s="3" t="s">
        <v>94</v>
      </c>
      <c r="K2" s="97">
        <v>1</v>
      </c>
    </row>
    <row r="3" spans="1:11">
      <c r="A3" s="1"/>
      <c r="B3" s="2" t="s">
        <v>95</v>
      </c>
      <c r="C3" s="114"/>
      <c r="D3" s="115"/>
      <c r="E3" s="115"/>
      <c r="F3" s="115"/>
      <c r="G3" s="115"/>
      <c r="H3" s="115"/>
      <c r="I3" s="116"/>
      <c r="J3" s="3" t="s">
        <v>97</v>
      </c>
      <c r="K3" s="96"/>
    </row>
    <row r="4" spans="1:11" ht="8.1" customHeight="1">
      <c r="A4" s="6"/>
      <c r="K4" s="7"/>
    </row>
    <row r="5" spans="1:11">
      <c r="A5" s="6"/>
      <c r="E5" s="8" t="s">
        <v>98</v>
      </c>
      <c r="K5" s="7"/>
    </row>
    <row r="6" spans="1:11">
      <c r="A6" s="6"/>
      <c r="E6" s="9" t="s">
        <v>32</v>
      </c>
      <c r="K6" s="7"/>
    </row>
    <row r="7" spans="1:11">
      <c r="A7" s="6"/>
      <c r="K7" s="7"/>
    </row>
    <row r="8" spans="1:11">
      <c r="A8" s="6"/>
      <c r="D8" s="10" t="s">
        <v>99</v>
      </c>
      <c r="E8" s="58" t="s">
        <v>3</v>
      </c>
      <c r="K8" s="7"/>
    </row>
    <row r="9" spans="1:11" ht="8.1" customHeight="1">
      <c r="A9" s="6"/>
      <c r="K9" s="7"/>
    </row>
    <row r="10" spans="1:11" ht="18">
      <c r="A10" s="11"/>
      <c r="B10" s="12" t="s">
        <v>10</v>
      </c>
      <c r="C10" s="60">
        <v>3</v>
      </c>
      <c r="D10" s="13" t="s">
        <v>0</v>
      </c>
      <c r="E10" s="13"/>
      <c r="F10" s="14"/>
      <c r="G10" s="14"/>
      <c r="H10" s="13"/>
      <c r="I10" s="13"/>
      <c r="J10" s="13"/>
      <c r="K10" s="15"/>
    </row>
    <row r="11" spans="1:11" ht="18">
      <c r="A11" s="6"/>
      <c r="B11" s="16" t="s">
        <v>8</v>
      </c>
      <c r="C11" s="59">
        <v>10.5</v>
      </c>
      <c r="D11" s="5" t="s">
        <v>92</v>
      </c>
      <c r="E11" s="16" t="s">
        <v>11</v>
      </c>
      <c r="F11" s="59">
        <v>1.25</v>
      </c>
      <c r="G11" s="5" t="s">
        <v>92</v>
      </c>
      <c r="H11" s="16" t="s">
        <v>6</v>
      </c>
      <c r="I11" s="17">
        <f>ROUNDUP(L_T/L_Pl,0)</f>
        <v>9</v>
      </c>
      <c r="J11" s="18" t="str">
        <f>IF(nLP&gt;25,"&gt; 25","")</f>
        <v/>
      </c>
      <c r="K11" s="7"/>
    </row>
    <row r="12" spans="1:11" ht="18">
      <c r="A12" s="6"/>
      <c r="B12" s="16" t="s">
        <v>9</v>
      </c>
      <c r="C12" s="59">
        <v>4.5</v>
      </c>
      <c r="D12" s="5" t="s">
        <v>92</v>
      </c>
      <c r="E12" s="16" t="s">
        <v>12</v>
      </c>
      <c r="F12" s="59">
        <v>1.25</v>
      </c>
      <c r="G12" s="5" t="s">
        <v>92</v>
      </c>
      <c r="H12" s="16" t="s">
        <v>7</v>
      </c>
      <c r="I12" s="17">
        <f>ROUNDUP(H_T/H_Pl,0)</f>
        <v>4</v>
      </c>
      <c r="J12" s="18" t="str">
        <f>IF(nHP&gt;25,"&gt; 25","")</f>
        <v/>
      </c>
      <c r="K12" s="7"/>
    </row>
    <row r="13" spans="1:11" ht="18">
      <c r="A13" s="6"/>
      <c r="B13" s="16" t="s">
        <v>13</v>
      </c>
      <c r="C13" s="59">
        <v>0.625</v>
      </c>
      <c r="D13" s="5" t="s">
        <v>92</v>
      </c>
      <c r="E13" s="19" t="str">
        <f>IF(OR(ar&gt;L_Pl,ROUND(L_Pl/ar,2)-ROUND(L_Pl/ar,0)&lt;&gt;0),"Achtung: Balkenabstand passt nicht zur Plattenlänge","")</f>
        <v/>
      </c>
      <c r="K13" s="7"/>
    </row>
    <row r="14" spans="1:11">
      <c r="A14" s="20"/>
      <c r="B14" s="21"/>
      <c r="C14" s="22" t="str">
        <f>IF(INT(H_T/ar)&gt;25,"&gt; 25 Deckenbalken","")</f>
        <v/>
      </c>
      <c r="D14" s="21"/>
      <c r="E14" s="21"/>
      <c r="F14" s="21"/>
      <c r="G14" s="21"/>
      <c r="H14" s="21"/>
      <c r="I14" s="21"/>
      <c r="J14" s="21"/>
      <c r="K14" s="23"/>
    </row>
    <row r="15" spans="1:11" ht="8.1" customHeight="1">
      <c r="A15" s="6"/>
      <c r="K15" s="7"/>
    </row>
    <row r="16" spans="1:11" ht="18">
      <c r="A16" s="11"/>
      <c r="B16" s="12" t="s">
        <v>15</v>
      </c>
      <c r="C16" s="24">
        <f>H_T-INT(H_T/H_Pl)*H_Pl</f>
        <v>0.75</v>
      </c>
      <c r="D16" s="13"/>
      <c r="E16" s="13"/>
      <c r="F16" s="13"/>
      <c r="G16" s="13"/>
      <c r="H16" s="13"/>
      <c r="I16" s="13"/>
      <c r="J16" s="13"/>
      <c r="K16" s="15"/>
    </row>
    <row r="17" spans="1:11">
      <c r="A17" s="6"/>
      <c r="C17" s="16" t="str">
        <f>IF(H_Rest&lt;&gt;0,"Resthöhe aufteilen?","")</f>
        <v>Resthöhe aufteilen?</v>
      </c>
      <c r="D17" s="62" t="s">
        <v>1</v>
      </c>
      <c r="F17" s="16" t="str">
        <f>IF(H_Rest&lt;&gt;0,"Anz. Platten","")</f>
        <v>Anz. Platten</v>
      </c>
      <c r="G17" s="65">
        <v>2</v>
      </c>
      <c r="I17" s="16" t="str">
        <f>IF(H_Rest&lt;&gt;0,"H Rest_neu =","")</f>
        <v>H Rest_neu =</v>
      </c>
      <c r="J17" s="25">
        <f>IF(OR(H_Rest=0,D17="nein"),H_Rest,IF(G17=1,H_Rest,((G17-1)*H_Pl+H_Rest)/G17))</f>
        <v>0.75</v>
      </c>
      <c r="K17" s="7"/>
    </row>
    <row r="18" spans="1:11">
      <c r="A18" s="6"/>
      <c r="C18" s="16" t="str">
        <f>IF(H_Rest&gt;0,"Passplatte in Reihe","")</f>
        <v>Passplatte in Reihe</v>
      </c>
      <c r="D18" s="63">
        <v>1</v>
      </c>
      <c r="E18" s="26" t="str">
        <f>IF(AND(H_Rest&gt;0,$G$17&gt;=1),IF(D18&gt;nHP,"&gt; Anz. Platten",""),"")</f>
        <v/>
      </c>
      <c r="F18" s="26"/>
      <c r="K18" s="7"/>
    </row>
    <row r="19" spans="1:11">
      <c r="A19" s="6"/>
      <c r="D19" s="63">
        <v>2</v>
      </c>
      <c r="E19" s="26" t="str">
        <f>IF(AND(H_Rest&gt;0,$D$17="ja",$G$17&gt;=2),IF(D19&gt;nHP,"&gt; Anz. Platten",""),"")</f>
        <v/>
      </c>
      <c r="F19" s="26"/>
      <c r="K19" s="7"/>
    </row>
    <row r="20" spans="1:11">
      <c r="A20" s="20"/>
      <c r="B20" s="21"/>
      <c r="C20" s="21"/>
      <c r="D20" s="64">
        <v>3</v>
      </c>
      <c r="E20" s="27" t="str">
        <f>IF(AND(H_Rest&gt;0,$D$17="ja",$G$17&gt;=3),IF(D20&gt;nHP,"&gt; Anz. Platten",""),"")</f>
        <v/>
      </c>
      <c r="F20" s="27"/>
      <c r="G20" s="21"/>
      <c r="H20" s="21"/>
      <c r="I20" s="21"/>
      <c r="J20" s="21"/>
      <c r="K20" s="23"/>
    </row>
    <row r="21" spans="1:11" ht="8.1" customHeight="1">
      <c r="A21" s="6"/>
      <c r="K21" s="7"/>
    </row>
    <row r="22" spans="1:11" ht="18">
      <c r="A22" s="11"/>
      <c r="B22" s="12" t="s">
        <v>14</v>
      </c>
      <c r="C22" s="28">
        <f>L_T-INT(L_T/L_Pl)*L_Pl</f>
        <v>0.5</v>
      </c>
      <c r="D22" s="13"/>
      <c r="E22" s="13"/>
      <c r="F22" s="12" t="s">
        <v>165</v>
      </c>
      <c r="G22" s="61" t="s">
        <v>33</v>
      </c>
      <c r="H22" s="13"/>
      <c r="I22" s="13"/>
      <c r="J22" s="13"/>
      <c r="K22" s="15"/>
    </row>
    <row r="23" spans="1:11" ht="18">
      <c r="A23" s="6"/>
      <c r="B23" s="120" t="s">
        <v>167</v>
      </c>
      <c r="C23" s="121">
        <f>IF($G$22="links",$C$22,IF($G$22="li.+re.",($C$22+L_Pl)/2,L_Pl))</f>
        <v>0.5</v>
      </c>
      <c r="D23" s="120" t="s">
        <v>170</v>
      </c>
      <c r="E23" s="121">
        <f>IF($G$22="links",L_T-INT(L_T/ar)*ar,IF($G$22="li.+re.",C23-INT(C23/ar)*ar,0))</f>
        <v>0.5</v>
      </c>
      <c r="F23" s="122"/>
      <c r="G23" s="122"/>
      <c r="H23" s="122"/>
      <c r="I23" s="122"/>
      <c r="J23" s="122"/>
      <c r="K23" s="7"/>
    </row>
    <row r="24" spans="1:11" ht="18">
      <c r="A24" s="6"/>
      <c r="B24" s="120" t="s">
        <v>168</v>
      </c>
      <c r="C24" s="121">
        <f>IF($G$22="rechts",$C$22,IF($G$22="li.+re.",($C$22+L_Pl)/2,L_Pl))</f>
        <v>1.25</v>
      </c>
      <c r="D24" s="120" t="s">
        <v>169</v>
      </c>
      <c r="E24" s="121">
        <f>IF($G$22="rechts",L_T-INT(L_T/ar)*ar,IF($G$22="li.+re.",C24-INT(C24/ar)*ar,0))</f>
        <v>0</v>
      </c>
      <c r="F24" s="122"/>
      <c r="G24" s="122"/>
      <c r="H24" s="122"/>
      <c r="I24" s="122"/>
      <c r="J24" s="122"/>
      <c r="K24" s="7"/>
    </row>
    <row r="25" spans="1:11">
      <c r="A25" s="6"/>
      <c r="B25" s="122"/>
      <c r="C25" s="122"/>
      <c r="D25" s="122"/>
      <c r="E25" s="122"/>
      <c r="F25" s="122"/>
      <c r="G25" s="122"/>
      <c r="H25" s="122"/>
      <c r="I25" s="122"/>
      <c r="J25" s="122"/>
      <c r="K25" s="7"/>
    </row>
    <row r="26" spans="1:11">
      <c r="A26" s="6"/>
      <c r="B26" s="122"/>
      <c r="C26" s="122"/>
      <c r="D26" s="122"/>
      <c r="E26" s="122"/>
      <c r="F26" s="122"/>
      <c r="G26" s="122"/>
      <c r="H26" s="122"/>
      <c r="I26" s="122"/>
      <c r="J26" s="122"/>
      <c r="K26" s="7"/>
    </row>
    <row r="27" spans="1:11">
      <c r="A27" s="6"/>
      <c r="B27" s="122"/>
      <c r="C27" s="122"/>
      <c r="D27" s="122"/>
      <c r="E27" s="122"/>
      <c r="F27" s="122"/>
      <c r="G27" s="122"/>
      <c r="H27" s="122"/>
      <c r="I27" s="122"/>
      <c r="J27" s="122"/>
      <c r="K27" s="7"/>
    </row>
    <row r="28" spans="1:11">
      <c r="A28" s="6"/>
      <c r="B28" s="122"/>
      <c r="C28" s="122"/>
      <c r="D28" s="122"/>
      <c r="E28" s="122"/>
      <c r="F28" s="122"/>
      <c r="G28" s="122"/>
      <c r="H28" s="122"/>
      <c r="I28" s="122"/>
      <c r="J28" s="122"/>
      <c r="K28" s="7"/>
    </row>
    <row r="29" spans="1:11">
      <c r="A29" s="6"/>
      <c r="B29" s="122"/>
      <c r="C29" s="122"/>
      <c r="D29" s="122"/>
      <c r="E29" s="122"/>
      <c r="F29" s="122"/>
      <c r="G29" s="122"/>
      <c r="H29" s="122"/>
      <c r="I29" s="122"/>
      <c r="J29" s="122"/>
      <c r="K29" s="7"/>
    </row>
    <row r="30" spans="1:11">
      <c r="A30" s="6"/>
      <c r="B30" s="122"/>
      <c r="C30" s="122"/>
      <c r="D30" s="122"/>
      <c r="E30" s="122"/>
      <c r="F30" s="122"/>
      <c r="G30" s="122"/>
      <c r="H30" s="122"/>
      <c r="I30" s="122"/>
      <c r="J30" s="122"/>
      <c r="K30" s="7"/>
    </row>
    <row r="31" spans="1:11">
      <c r="A31" s="6"/>
      <c r="B31" s="122"/>
      <c r="C31" s="122"/>
      <c r="D31" s="122"/>
      <c r="E31" s="122"/>
      <c r="F31" s="122"/>
      <c r="G31" s="122"/>
      <c r="H31" s="122"/>
      <c r="I31" s="122"/>
      <c r="J31" s="122"/>
      <c r="K31" s="7"/>
    </row>
    <row r="32" spans="1:11">
      <c r="A32" s="6"/>
      <c r="B32" s="122"/>
      <c r="C32" s="122"/>
      <c r="D32" s="122"/>
      <c r="E32" s="122"/>
      <c r="F32" s="122"/>
      <c r="G32" s="122"/>
      <c r="H32" s="122"/>
      <c r="I32" s="122"/>
      <c r="J32" s="122"/>
      <c r="K32" s="7"/>
    </row>
    <row r="33" spans="1:11">
      <c r="A33" s="6"/>
      <c r="B33" s="122"/>
      <c r="C33" s="122"/>
      <c r="D33" s="122"/>
      <c r="E33" s="122"/>
      <c r="F33" s="122"/>
      <c r="G33" s="122"/>
      <c r="H33" s="122"/>
      <c r="I33" s="122"/>
      <c r="J33" s="122"/>
      <c r="K33" s="7"/>
    </row>
    <row r="34" spans="1:11">
      <c r="A34" s="6"/>
      <c r="B34" s="122"/>
      <c r="C34" s="122"/>
      <c r="D34" s="122"/>
      <c r="E34" s="122"/>
      <c r="F34" s="122"/>
      <c r="G34" s="122"/>
      <c r="H34" s="122"/>
      <c r="I34" s="122"/>
      <c r="J34" s="122"/>
      <c r="K34" s="7"/>
    </row>
    <row r="35" spans="1:11">
      <c r="A35" s="6"/>
      <c r="B35" s="122"/>
      <c r="C35" s="122"/>
      <c r="D35" s="122"/>
      <c r="E35" s="122"/>
      <c r="F35" s="122"/>
      <c r="G35" s="122"/>
      <c r="H35" s="122"/>
      <c r="I35" s="122"/>
      <c r="J35" s="122"/>
      <c r="K35" s="7"/>
    </row>
    <row r="36" spans="1:11">
      <c r="A36" s="6"/>
      <c r="B36" s="122"/>
      <c r="C36" s="122"/>
      <c r="D36" s="122"/>
      <c r="E36" s="122"/>
      <c r="F36" s="122"/>
      <c r="G36" s="122"/>
      <c r="H36" s="122"/>
      <c r="I36" s="122"/>
      <c r="J36" s="122"/>
      <c r="K36" s="7"/>
    </row>
    <row r="37" spans="1:11">
      <c r="A37" s="6"/>
      <c r="B37" s="122"/>
      <c r="C37" s="122"/>
      <c r="D37" s="122"/>
      <c r="E37" s="122"/>
      <c r="F37" s="122"/>
      <c r="G37" s="122"/>
      <c r="H37" s="122"/>
      <c r="I37" s="122"/>
      <c r="J37" s="122"/>
      <c r="K37" s="7"/>
    </row>
    <row r="38" spans="1:11">
      <c r="A38" s="6"/>
      <c r="B38" s="122"/>
      <c r="C38" s="122"/>
      <c r="D38" s="122"/>
      <c r="E38" s="122"/>
      <c r="F38" s="122"/>
      <c r="G38" s="122"/>
      <c r="H38" s="122"/>
      <c r="I38" s="122"/>
      <c r="J38" s="122"/>
      <c r="K38" s="7"/>
    </row>
    <row r="39" spans="1:11">
      <c r="A39" s="6"/>
      <c r="B39" s="122"/>
      <c r="C39" s="122"/>
      <c r="D39" s="122"/>
      <c r="E39" s="122"/>
      <c r="F39" s="122"/>
      <c r="G39" s="122"/>
      <c r="H39" s="122"/>
      <c r="I39" s="122"/>
      <c r="J39" s="122"/>
      <c r="K39" s="7"/>
    </row>
    <row r="40" spans="1:11">
      <c r="A40" s="6"/>
      <c r="B40" s="122"/>
      <c r="C40" s="122"/>
      <c r="D40" s="122"/>
      <c r="E40" s="122"/>
      <c r="F40" s="122"/>
      <c r="G40" s="122"/>
      <c r="H40" s="122"/>
      <c r="I40" s="122"/>
      <c r="J40" s="122"/>
      <c r="K40" s="7"/>
    </row>
    <row r="41" spans="1:11">
      <c r="A41" s="6"/>
      <c r="B41" s="122"/>
      <c r="C41" s="122"/>
      <c r="D41" s="122"/>
      <c r="E41" s="122"/>
      <c r="F41" s="122"/>
      <c r="G41" s="122"/>
      <c r="H41" s="122"/>
      <c r="I41" s="122"/>
      <c r="J41" s="122"/>
      <c r="K41" s="7"/>
    </row>
    <row r="42" spans="1:11">
      <c r="A42" s="6"/>
      <c r="B42" s="122"/>
      <c r="C42" s="122"/>
      <c r="D42" s="122"/>
      <c r="E42" s="122"/>
      <c r="F42" s="122"/>
      <c r="G42" s="122"/>
      <c r="H42" s="122"/>
      <c r="I42" s="122"/>
      <c r="J42" s="122"/>
      <c r="K42" s="7"/>
    </row>
    <row r="43" spans="1:11">
      <c r="A43" s="6"/>
      <c r="B43" s="122"/>
      <c r="C43" s="122"/>
      <c r="D43" s="122"/>
      <c r="E43" s="122"/>
      <c r="F43" s="122"/>
      <c r="G43" s="122"/>
      <c r="H43" s="122"/>
      <c r="I43" s="122"/>
      <c r="J43" s="122"/>
      <c r="K43" s="7"/>
    </row>
    <row r="44" spans="1:11" ht="8.1" customHeight="1">
      <c r="A44" s="6"/>
      <c r="B44" s="122"/>
      <c r="C44" s="122"/>
      <c r="D44" s="122"/>
      <c r="E44" s="122"/>
      <c r="F44" s="122"/>
      <c r="G44" s="122"/>
      <c r="H44" s="122"/>
      <c r="I44" s="122"/>
      <c r="J44" s="122"/>
      <c r="K44" s="7"/>
    </row>
    <row r="45" spans="1:11">
      <c r="A45" s="6"/>
      <c r="B45" s="122" t="s">
        <v>100</v>
      </c>
      <c r="C45" s="122"/>
      <c r="D45" s="122"/>
      <c r="E45" s="122"/>
      <c r="F45" s="122"/>
      <c r="G45" s="122"/>
      <c r="H45" s="122"/>
      <c r="I45" s="122"/>
      <c r="J45" s="122"/>
      <c r="K45" s="7"/>
    </row>
    <row r="46" spans="1:11">
      <c r="A46" s="6"/>
      <c r="B46" s="123" t="s">
        <v>187</v>
      </c>
      <c r="C46" s="122"/>
      <c r="D46" s="122"/>
      <c r="E46" s="122"/>
      <c r="F46" s="122"/>
      <c r="G46" s="122"/>
      <c r="H46" s="122"/>
      <c r="I46" s="122"/>
      <c r="J46" s="122"/>
      <c r="K46" s="7"/>
    </row>
    <row r="47" spans="1:11">
      <c r="A47" s="6"/>
      <c r="B47" s="123" t="s">
        <v>188</v>
      </c>
      <c r="C47" s="122"/>
      <c r="D47" s="122"/>
      <c r="E47" s="122"/>
      <c r="F47" s="122"/>
      <c r="G47" s="122"/>
      <c r="H47" s="122"/>
      <c r="I47" s="122"/>
      <c r="J47" s="122"/>
      <c r="K47" s="7"/>
    </row>
    <row r="48" spans="1:11">
      <c r="A48" s="6"/>
      <c r="B48" s="123"/>
      <c r="C48" s="122"/>
      <c r="D48" s="122"/>
      <c r="E48" s="122"/>
      <c r="F48" s="122"/>
      <c r="G48" s="122"/>
      <c r="H48" s="122"/>
      <c r="I48" s="122"/>
      <c r="J48" s="122"/>
      <c r="K48" s="7"/>
    </row>
    <row r="49" spans="1:11">
      <c r="A49" s="6"/>
      <c r="B49" s="122"/>
      <c r="C49" s="122"/>
      <c r="D49" s="122"/>
      <c r="E49" s="122"/>
      <c r="F49" s="122"/>
      <c r="G49" s="122"/>
      <c r="H49" s="122"/>
      <c r="I49" s="122"/>
      <c r="J49" s="122"/>
      <c r="K49" s="7"/>
    </row>
    <row r="50" spans="1:11">
      <c r="A50" s="6"/>
      <c r="B50" s="122"/>
      <c r="C50" s="122"/>
      <c r="D50" s="122"/>
      <c r="E50" s="122"/>
      <c r="F50" s="122"/>
      <c r="G50" s="122"/>
      <c r="H50" s="122"/>
      <c r="I50" s="122"/>
      <c r="J50" s="122"/>
      <c r="K50" s="7"/>
    </row>
    <row r="51" spans="1:11">
      <c r="A51" s="124" t="s">
        <v>199</v>
      </c>
      <c r="B51" s="122"/>
      <c r="C51" s="122"/>
      <c r="D51" s="122"/>
      <c r="E51" s="122"/>
      <c r="F51" s="122"/>
      <c r="G51" s="122"/>
      <c r="H51" s="122"/>
      <c r="I51" s="122"/>
      <c r="J51" s="122"/>
      <c r="K51" s="7"/>
    </row>
    <row r="52" spans="1:11">
      <c r="A52" s="125" t="s">
        <v>200</v>
      </c>
      <c r="B52" s="21"/>
      <c r="C52" s="21"/>
      <c r="D52" s="21"/>
      <c r="E52" s="21"/>
      <c r="F52" s="21"/>
      <c r="G52" s="21"/>
      <c r="H52" s="21"/>
      <c r="I52" s="21"/>
      <c r="J52" s="21"/>
      <c r="K52" s="23"/>
    </row>
  </sheetData>
  <sheetProtection algorithmName="SHA-512" hashValue="8n7K3yBxvBmFmjqDpikExiOHyPh4ou2zTQBccQvrzVR6VTW9IwfXBeOebojByMW4kjr7vaBq7FyxxCr+rAOySg==" saltValue="7pdNYCaH6r2q2Fjmv7352Q==" spinCount="100000" sheet="1" objects="1" scenarios="1"/>
  <mergeCells count="2">
    <mergeCell ref="C2:I2"/>
    <mergeCell ref="C3:I3"/>
  </mergeCells>
  <conditionalFormatting sqref="B23:E24">
    <cfRule type="expression" dxfId="24" priority="15">
      <formula>$C$22=0</formula>
    </cfRule>
  </conditionalFormatting>
  <conditionalFormatting sqref="D17">
    <cfRule type="expression" dxfId="23" priority="29">
      <formula>$C$16=0</formula>
    </cfRule>
  </conditionalFormatting>
  <conditionalFormatting sqref="D18">
    <cfRule type="expression" dxfId="22" priority="20">
      <formula>$C$16&gt;0</formula>
    </cfRule>
  </conditionalFormatting>
  <conditionalFormatting sqref="D19">
    <cfRule type="expression" dxfId="21" priority="17">
      <formula>AND($C$16&gt;0,$D$17="ja",OR($G$17=2,$G$17=3))</formula>
    </cfRule>
  </conditionalFormatting>
  <conditionalFormatting sqref="D20">
    <cfRule type="expression" dxfId="20" priority="23">
      <formula>AND($C$16&gt;0,$D$17="ja",$G$17=3)</formula>
    </cfRule>
  </conditionalFormatting>
  <conditionalFormatting sqref="F17 I17:J17">
    <cfRule type="expression" dxfId="19" priority="26">
      <formula>$D$17="nein"</formula>
    </cfRule>
  </conditionalFormatting>
  <conditionalFormatting sqref="F22">
    <cfRule type="expression" dxfId="18" priority="16">
      <formula>$C$22=0</formula>
    </cfRule>
  </conditionalFormatting>
  <conditionalFormatting sqref="G17">
    <cfRule type="expression" dxfId="17" priority="27">
      <formula>$D$17="nein"</formula>
    </cfRule>
  </conditionalFormatting>
  <conditionalFormatting sqref="G22">
    <cfRule type="expression" dxfId="16" priority="13">
      <formula>$C$22&lt;&gt;0</formula>
    </cfRule>
    <cfRule type="expression" dxfId="15" priority="14">
      <formula>$C$22=0</formula>
    </cfRule>
  </conditionalFormatting>
  <conditionalFormatting sqref="J17 G17">
    <cfRule type="expression" dxfId="14" priority="30">
      <formula>$C$16=0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58019C0-BEA3-4007-A40A-972E338DB56A}">
          <x14:formula1>
            <xm:f>Daten!$C$2:$C$3</xm:f>
          </x14:formula1>
          <xm:sqref>D17 E8</xm:sqref>
        </x14:dataValidation>
        <x14:dataValidation type="list" allowBlank="1" showInputMessage="1" showErrorMessage="1" xr:uid="{3A17FCBD-BB05-45BD-9E8D-4B296A476583}">
          <x14:formula1>
            <xm:f>Daten!$D$2:$D$4</xm:f>
          </x14:formula1>
          <xm:sqref>G17</xm:sqref>
        </x14:dataValidation>
        <x14:dataValidation type="list" allowBlank="1" showInputMessage="1" showErrorMessage="1" xr:uid="{143B8BD1-1921-48D1-936B-4CDBE583C2F9}">
          <x14:formula1>
            <xm:f>Daten!$E$2:$E$4</xm:f>
          </x14:formula1>
          <xm:sqref>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DEE6A-34A3-4941-B198-69FDE7074582}">
  <dimension ref="A1:L52"/>
  <sheetViews>
    <sheetView zoomScale="85" zoomScaleNormal="85" workbookViewId="0">
      <selection activeCell="F29" sqref="F29"/>
    </sheetView>
  </sheetViews>
  <sheetFormatPr baseColWidth="10" defaultRowHeight="15"/>
  <cols>
    <col min="1" max="20" width="8.28515625" customWidth="1"/>
  </cols>
  <sheetData>
    <row r="1" spans="1:12" ht="20.100000000000001" customHeight="1">
      <c r="K1" s="112" t="s">
        <v>196</v>
      </c>
    </row>
    <row r="2" spans="1:12">
      <c r="A2" s="1"/>
      <c r="B2" s="2" t="s">
        <v>93</v>
      </c>
      <c r="C2" s="117" t="str">
        <f>IF(Geometrie!C2="","",Geometrie!C2)</f>
        <v/>
      </c>
      <c r="D2" s="118"/>
      <c r="E2" s="118"/>
      <c r="F2" s="118"/>
      <c r="G2" s="118"/>
      <c r="H2" s="118"/>
      <c r="I2" s="119"/>
      <c r="J2" s="3" t="s">
        <v>94</v>
      </c>
      <c r="K2" s="4">
        <v>2</v>
      </c>
    </row>
    <row r="3" spans="1:12">
      <c r="A3" s="11"/>
      <c r="B3" s="126" t="s">
        <v>95</v>
      </c>
      <c r="C3" s="127" t="str">
        <f>IF(Geometrie!C3="","",Geometrie!C3)</f>
        <v/>
      </c>
      <c r="D3" s="128"/>
      <c r="E3" s="128"/>
      <c r="F3" s="128"/>
      <c r="G3" s="128"/>
      <c r="H3" s="128"/>
      <c r="I3" s="129"/>
      <c r="J3" s="130" t="s">
        <v>97</v>
      </c>
      <c r="K3" s="131" t="str">
        <f>IF(Geometrie!K3="","",Geometrie!K3)</f>
        <v/>
      </c>
    </row>
    <row r="4" spans="1:12" ht="8.1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2">
      <c r="A5" s="108" t="s">
        <v>171</v>
      </c>
      <c r="B5" s="132"/>
      <c r="C5" s="132"/>
      <c r="D5" s="132"/>
      <c r="E5" s="132"/>
      <c r="F5" s="132"/>
      <c r="G5" s="132"/>
      <c r="H5" s="132"/>
      <c r="I5" s="132"/>
      <c r="J5" s="132"/>
      <c r="K5" s="98"/>
    </row>
    <row r="6" spans="1:12" ht="18">
      <c r="A6" s="99"/>
      <c r="B6" s="132"/>
      <c r="C6" s="132"/>
      <c r="D6" s="132"/>
      <c r="E6" s="132"/>
      <c r="F6" s="132"/>
      <c r="G6" s="132"/>
      <c r="H6" s="132"/>
      <c r="I6" s="133" t="s">
        <v>152</v>
      </c>
      <c r="J6" s="134">
        <f>Daten!C79</f>
        <v>15</v>
      </c>
      <c r="K6" s="98" t="s">
        <v>121</v>
      </c>
      <c r="L6" s="110"/>
    </row>
    <row r="7" spans="1:12" ht="18">
      <c r="A7" s="99"/>
      <c r="B7" s="132"/>
      <c r="C7" s="132"/>
      <c r="D7" s="132"/>
      <c r="E7" s="132"/>
      <c r="F7" s="135">
        <f>ABS(J6/J7)</f>
        <v>3.3333333333333335</v>
      </c>
      <c r="G7" s="132" t="s">
        <v>84</v>
      </c>
      <c r="H7" s="132"/>
      <c r="I7" s="133" t="s">
        <v>9</v>
      </c>
      <c r="J7" s="136">
        <f>H_T</f>
        <v>4.5</v>
      </c>
      <c r="K7" s="98" t="s">
        <v>92</v>
      </c>
    </row>
    <row r="8" spans="1:12">
      <c r="A8" s="99"/>
      <c r="B8" s="132"/>
      <c r="C8" s="132"/>
      <c r="D8" s="132"/>
      <c r="E8" s="132"/>
      <c r="F8" s="137"/>
      <c r="G8" s="132"/>
      <c r="H8" s="132"/>
      <c r="I8" s="133"/>
      <c r="J8" s="136"/>
      <c r="K8" s="98"/>
    </row>
    <row r="9" spans="1:12" ht="8.1" customHeight="1">
      <c r="A9" s="99"/>
      <c r="B9" s="132"/>
      <c r="C9" s="132"/>
      <c r="D9" s="132"/>
      <c r="E9" s="132"/>
      <c r="F9" s="132"/>
      <c r="G9" s="132"/>
      <c r="H9" s="132"/>
      <c r="I9" s="132"/>
      <c r="J9" s="132"/>
      <c r="K9" s="98"/>
    </row>
    <row r="10" spans="1:12">
      <c r="A10" s="108" t="str">
        <f>CONCATENATE("Größter resultierender Schubfluss in der maßgebenden Platte in Reihe ",Daten!A75," und Spalte ",Daten!E73)</f>
        <v>Größter resultierender Schubfluss in der maßgebenden Platte in Reihe 1 und Spalte 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98"/>
    </row>
    <row r="11" spans="1:12" ht="8.1" customHeight="1">
      <c r="A11" s="99"/>
      <c r="B11" s="132"/>
      <c r="C11" s="132"/>
      <c r="D11" s="132"/>
      <c r="E11" s="132"/>
      <c r="F11" s="132"/>
      <c r="G11" s="132"/>
      <c r="H11" s="132"/>
      <c r="I11" s="132"/>
      <c r="J11" s="132"/>
      <c r="K11" s="98"/>
    </row>
    <row r="12" spans="1:12">
      <c r="A12" s="100" t="s">
        <v>189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98"/>
    </row>
    <row r="13" spans="1:12" ht="18">
      <c r="A13" s="99"/>
      <c r="B13" s="132"/>
      <c r="C13" s="132"/>
      <c r="D13" s="132"/>
      <c r="E13" s="132"/>
      <c r="F13" s="132"/>
      <c r="G13" s="132"/>
      <c r="H13" s="132"/>
      <c r="I13" s="133" t="s">
        <v>193</v>
      </c>
      <c r="J13" s="134">
        <f>Daten!C69</f>
        <v>-14.8125</v>
      </c>
      <c r="K13" s="98" t="s">
        <v>121</v>
      </c>
    </row>
    <row r="14" spans="1:12" ht="18">
      <c r="A14" s="99"/>
      <c r="B14" s="132"/>
      <c r="C14" s="132"/>
      <c r="D14" s="132"/>
      <c r="E14" s="132"/>
      <c r="F14" s="135">
        <f>ABS(J13/J14)</f>
        <v>3.2916666666666665</v>
      </c>
      <c r="G14" s="132" t="s">
        <v>84</v>
      </c>
      <c r="H14" s="132"/>
      <c r="I14" s="133" t="s">
        <v>9</v>
      </c>
      <c r="J14" s="136">
        <f>H_T</f>
        <v>4.5</v>
      </c>
      <c r="K14" s="98" t="s">
        <v>92</v>
      </c>
    </row>
    <row r="15" spans="1:12">
      <c r="A15" s="99"/>
      <c r="B15" s="132"/>
      <c r="C15" s="132"/>
      <c r="D15" s="132"/>
      <c r="E15" s="132"/>
      <c r="F15" s="132"/>
      <c r="G15" s="132"/>
      <c r="H15" s="132"/>
      <c r="I15" s="132"/>
      <c r="J15" s="132"/>
      <c r="K15" s="98"/>
    </row>
    <row r="16" spans="1:12" ht="8.1" customHeight="1">
      <c r="A16" s="99"/>
      <c r="B16" s="132"/>
      <c r="C16" s="132"/>
      <c r="D16" s="132"/>
      <c r="E16" s="132"/>
      <c r="F16" s="132"/>
      <c r="G16" s="132"/>
      <c r="H16" s="132"/>
      <c r="I16" s="132"/>
      <c r="J16" s="132"/>
      <c r="K16" s="98"/>
    </row>
    <row r="17" spans="1:11">
      <c r="A17" s="100" t="s">
        <v>172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98"/>
    </row>
    <row r="18" spans="1:11" ht="8.1" customHeight="1">
      <c r="A18" s="99"/>
      <c r="B18" s="132"/>
      <c r="C18" s="132"/>
      <c r="D18" s="132"/>
      <c r="E18" s="132"/>
      <c r="F18" s="132"/>
      <c r="G18" s="132"/>
      <c r="H18" s="132"/>
      <c r="I18" s="132"/>
      <c r="J18" s="132"/>
      <c r="K18" s="98"/>
    </row>
    <row r="19" spans="1:11" ht="18">
      <c r="A19" s="99"/>
      <c r="B19" s="132" t="s">
        <v>183</v>
      </c>
      <c r="C19" s="132"/>
      <c r="D19" s="132"/>
      <c r="E19" s="132"/>
      <c r="F19" s="132"/>
      <c r="G19" s="132"/>
      <c r="H19" s="132"/>
      <c r="I19" s="133" t="s">
        <v>173</v>
      </c>
      <c r="J19" s="136">
        <f>Daten!C65</f>
        <v>-13.875</v>
      </c>
      <c r="K19" s="98" t="s">
        <v>121</v>
      </c>
    </row>
    <row r="20" spans="1:11" ht="18">
      <c r="A20" s="99"/>
      <c r="B20" s="132"/>
      <c r="C20" s="132"/>
      <c r="D20" s="132"/>
      <c r="E20" s="132"/>
      <c r="F20" s="132"/>
      <c r="G20" s="132"/>
      <c r="H20" s="132"/>
      <c r="I20" s="138" t="s">
        <v>174</v>
      </c>
      <c r="J20" s="136">
        <f>Daten!C66</f>
        <v>1.25</v>
      </c>
      <c r="K20" s="98" t="s">
        <v>92</v>
      </c>
    </row>
    <row r="21" spans="1:11" ht="18">
      <c r="A21" s="99"/>
      <c r="B21" s="132"/>
      <c r="C21" s="132"/>
      <c r="D21" s="132"/>
      <c r="E21" s="132"/>
      <c r="F21" s="136">
        <f>4*ABS(J19)*J20/J21/J22/J23</f>
        <v>6.8518518518518512</v>
      </c>
      <c r="G21" s="132" t="s">
        <v>84</v>
      </c>
      <c r="H21" s="132"/>
      <c r="I21" s="133" t="s">
        <v>9</v>
      </c>
      <c r="J21" s="136">
        <f>H_T</f>
        <v>4.5</v>
      </c>
      <c r="K21" s="98" t="s">
        <v>92</v>
      </c>
    </row>
    <row r="22" spans="1:11" ht="18">
      <c r="A22" s="99"/>
      <c r="B22" s="132"/>
      <c r="C22" s="132"/>
      <c r="D22" s="132"/>
      <c r="E22" s="132"/>
      <c r="F22" s="132"/>
      <c r="G22" s="132"/>
      <c r="H22" s="132"/>
      <c r="I22" s="133" t="s">
        <v>175</v>
      </c>
      <c r="J22" s="136">
        <f>Daten!C67</f>
        <v>3</v>
      </c>
      <c r="K22" s="98"/>
    </row>
    <row r="23" spans="1:11" ht="18">
      <c r="A23" s="99"/>
      <c r="B23" s="132" t="s">
        <v>184</v>
      </c>
      <c r="C23" s="132"/>
      <c r="D23" s="132"/>
      <c r="E23" s="132"/>
      <c r="F23" s="132"/>
      <c r="G23" s="132"/>
      <c r="H23" s="132"/>
      <c r="I23" s="133" t="s">
        <v>176</v>
      </c>
      <c r="J23" s="136">
        <f>Daten!C78</f>
        <v>0.75</v>
      </c>
      <c r="K23" s="98" t="s">
        <v>92</v>
      </c>
    </row>
    <row r="24" spans="1:11">
      <c r="A24" s="99"/>
      <c r="B24" s="132"/>
      <c r="C24" s="132"/>
      <c r="D24" s="132"/>
      <c r="E24" s="132"/>
      <c r="F24" s="132"/>
      <c r="G24" s="132"/>
      <c r="H24" s="132"/>
      <c r="I24" s="132"/>
      <c r="J24" s="132"/>
      <c r="K24" s="98"/>
    </row>
    <row r="25" spans="1:11">
      <c r="A25" s="99"/>
      <c r="B25" s="132"/>
      <c r="C25" s="132"/>
      <c r="D25" s="132"/>
      <c r="E25" s="132"/>
      <c r="F25" s="136">
        <f>6*ABS(J19)*J20/J21/J22/J23</f>
        <v>10.277777777777777</v>
      </c>
      <c r="G25" s="132" t="s">
        <v>84</v>
      </c>
      <c r="H25" s="132"/>
      <c r="I25" s="132"/>
      <c r="J25" s="132"/>
      <c r="K25" s="98"/>
    </row>
    <row r="26" spans="1:11">
      <c r="A26" s="99"/>
      <c r="B26" s="132"/>
      <c r="C26" s="132"/>
      <c r="D26" s="132"/>
      <c r="E26" s="132"/>
      <c r="F26" s="132"/>
      <c r="G26" s="132"/>
      <c r="H26" s="132"/>
      <c r="I26" s="132"/>
      <c r="J26" s="132"/>
      <c r="K26" s="98"/>
    </row>
    <row r="27" spans="1:11">
      <c r="A27" s="100" t="s">
        <v>180</v>
      </c>
      <c r="B27" s="132"/>
      <c r="C27" s="132"/>
      <c r="D27" s="132"/>
      <c r="E27" s="132"/>
      <c r="F27" s="132"/>
      <c r="G27" s="132"/>
      <c r="H27" s="132"/>
      <c r="I27" s="132"/>
      <c r="J27" s="132"/>
      <c r="K27" s="98"/>
    </row>
    <row r="28" spans="1:11">
      <c r="A28" s="99"/>
      <c r="B28" s="132"/>
      <c r="C28" s="132"/>
      <c r="D28" s="132"/>
      <c r="E28" s="132"/>
      <c r="F28" s="132"/>
      <c r="G28" s="132"/>
      <c r="H28" s="132"/>
      <c r="I28" s="132"/>
      <c r="J28" s="132"/>
      <c r="K28" s="98"/>
    </row>
    <row r="29" spans="1:11" ht="18">
      <c r="A29" s="99"/>
      <c r="B29" s="139" t="s">
        <v>151</v>
      </c>
      <c r="C29" s="132"/>
      <c r="D29" s="132"/>
      <c r="E29" s="132"/>
      <c r="F29" s="135">
        <f>Bemessung!C24</f>
        <v>7.6015092740961707</v>
      </c>
      <c r="G29" s="132" t="s">
        <v>84</v>
      </c>
      <c r="H29" s="132"/>
      <c r="I29" s="132"/>
      <c r="J29" s="132"/>
      <c r="K29" s="98"/>
    </row>
    <row r="30" spans="1:11">
      <c r="A30" s="99"/>
      <c r="B30" s="132"/>
      <c r="C30" s="132"/>
      <c r="D30" s="132"/>
      <c r="E30" s="132"/>
      <c r="F30" s="132"/>
      <c r="G30" s="132"/>
      <c r="H30" s="132"/>
      <c r="I30" s="132"/>
      <c r="J30" s="132"/>
      <c r="K30" s="98"/>
    </row>
    <row r="31" spans="1:11">
      <c r="A31" s="99"/>
      <c r="B31" s="132"/>
      <c r="C31" s="132"/>
      <c r="D31" s="132"/>
      <c r="E31" s="132"/>
      <c r="F31" s="132"/>
      <c r="G31" s="132"/>
      <c r="H31" s="132"/>
      <c r="I31" s="132"/>
      <c r="J31" s="132"/>
      <c r="K31" s="98"/>
    </row>
    <row r="32" spans="1:11">
      <c r="A32" s="101"/>
      <c r="B32" s="132"/>
      <c r="C32" s="132"/>
      <c r="D32" s="132"/>
      <c r="E32" s="132"/>
      <c r="F32" s="132"/>
      <c r="G32" s="132"/>
      <c r="H32" s="132"/>
      <c r="I32" s="132"/>
      <c r="J32" s="132"/>
      <c r="K32" s="98"/>
    </row>
    <row r="33" spans="1:11">
      <c r="A33" s="102"/>
      <c r="B33" s="132"/>
      <c r="C33" s="132"/>
      <c r="D33" s="132"/>
      <c r="E33" s="132"/>
      <c r="F33" s="132"/>
      <c r="G33" s="132"/>
      <c r="H33" s="132"/>
      <c r="I33" s="132"/>
      <c r="J33" s="132"/>
      <c r="K33" s="98"/>
    </row>
    <row r="34" spans="1:11">
      <c r="A34" s="99"/>
      <c r="B34" s="132"/>
      <c r="C34" s="132"/>
      <c r="D34" s="132"/>
      <c r="E34" s="132"/>
      <c r="F34" s="132"/>
      <c r="G34" s="132"/>
      <c r="H34" s="132"/>
      <c r="I34" s="132"/>
      <c r="J34" s="132"/>
      <c r="K34" s="98"/>
    </row>
    <row r="35" spans="1:11">
      <c r="A35" s="99"/>
      <c r="B35" s="132"/>
      <c r="C35" s="132"/>
      <c r="D35" s="132"/>
      <c r="E35" s="132"/>
      <c r="F35" s="132"/>
      <c r="G35" s="132"/>
      <c r="H35" s="132"/>
      <c r="I35" s="132"/>
      <c r="J35" s="132"/>
      <c r="K35" s="98"/>
    </row>
    <row r="36" spans="1:11">
      <c r="A36" s="99"/>
      <c r="B36" s="132"/>
      <c r="C36" s="132"/>
      <c r="D36" s="132"/>
      <c r="E36" s="132"/>
      <c r="F36" s="132"/>
      <c r="G36" s="132"/>
      <c r="H36" s="132"/>
      <c r="I36" s="132"/>
      <c r="J36" s="132"/>
      <c r="K36" s="98"/>
    </row>
    <row r="37" spans="1:11">
      <c r="A37" s="99"/>
      <c r="B37" s="132"/>
      <c r="C37" s="132"/>
      <c r="D37" s="132"/>
      <c r="E37" s="132"/>
      <c r="F37" s="132"/>
      <c r="G37" s="132"/>
      <c r="H37" s="132"/>
      <c r="I37" s="132"/>
      <c r="J37" s="132"/>
      <c r="K37" s="98"/>
    </row>
    <row r="38" spans="1:11">
      <c r="A38" s="99"/>
      <c r="B38" s="132"/>
      <c r="C38" s="132"/>
      <c r="D38" s="132"/>
      <c r="E38" s="132"/>
      <c r="F38" s="132"/>
      <c r="G38" s="132"/>
      <c r="H38" s="132"/>
      <c r="I38" s="132"/>
      <c r="J38" s="132"/>
      <c r="K38" s="98"/>
    </row>
    <row r="39" spans="1:11">
      <c r="A39" s="99"/>
      <c r="B39" s="132"/>
      <c r="C39" s="132"/>
      <c r="D39" s="132"/>
      <c r="E39" s="132"/>
      <c r="F39" s="132"/>
      <c r="G39" s="132"/>
      <c r="H39" s="132"/>
      <c r="I39" s="132"/>
      <c r="J39" s="132"/>
      <c r="K39" s="98"/>
    </row>
    <row r="40" spans="1:11">
      <c r="A40" s="99"/>
      <c r="B40" s="132"/>
      <c r="C40" s="132"/>
      <c r="D40" s="132"/>
      <c r="E40" s="132"/>
      <c r="F40" s="132"/>
      <c r="G40" s="132"/>
      <c r="H40" s="132"/>
      <c r="I40" s="132"/>
      <c r="J40" s="132"/>
      <c r="K40" s="98"/>
    </row>
    <row r="41" spans="1:11">
      <c r="A41" s="99"/>
      <c r="B41" s="132"/>
      <c r="C41" s="132"/>
      <c r="D41" s="132"/>
      <c r="E41" s="132"/>
      <c r="F41" s="132"/>
      <c r="G41" s="132"/>
      <c r="H41" s="132"/>
      <c r="I41" s="132"/>
      <c r="J41" s="132"/>
      <c r="K41" s="98"/>
    </row>
    <row r="42" spans="1:11">
      <c r="A42" s="99"/>
      <c r="B42" s="132"/>
      <c r="C42" s="132"/>
      <c r="D42" s="132"/>
      <c r="E42" s="132"/>
      <c r="F42" s="132"/>
      <c r="G42" s="132"/>
      <c r="H42" s="132"/>
      <c r="I42" s="132"/>
      <c r="J42" s="132"/>
      <c r="K42" s="98"/>
    </row>
    <row r="43" spans="1:11">
      <c r="A43" s="99"/>
      <c r="B43" s="132"/>
      <c r="C43" s="132"/>
      <c r="D43" s="132"/>
      <c r="E43" s="132"/>
      <c r="F43" s="132"/>
      <c r="G43" s="132"/>
      <c r="H43" s="132"/>
      <c r="I43" s="132"/>
      <c r="J43" s="132"/>
      <c r="K43" s="98"/>
    </row>
    <row r="44" spans="1:11">
      <c r="A44" s="99"/>
      <c r="B44" s="132"/>
      <c r="C44" s="132"/>
      <c r="D44" s="132"/>
      <c r="E44" s="132"/>
      <c r="F44" s="132"/>
      <c r="G44" s="132"/>
      <c r="H44" s="132"/>
      <c r="I44" s="132"/>
      <c r="J44" s="132"/>
      <c r="K44" s="98"/>
    </row>
    <row r="45" spans="1:11">
      <c r="A45" s="99"/>
      <c r="B45" s="132"/>
      <c r="C45" s="132"/>
      <c r="D45" s="132"/>
      <c r="E45" s="132"/>
      <c r="F45" s="132"/>
      <c r="G45" s="132"/>
      <c r="H45" s="132"/>
      <c r="I45" s="132"/>
      <c r="J45" s="132"/>
      <c r="K45" s="98"/>
    </row>
    <row r="46" spans="1:11">
      <c r="A46" s="101" t="s">
        <v>181</v>
      </c>
      <c r="B46" s="132"/>
      <c r="C46" s="132"/>
      <c r="D46" s="132"/>
      <c r="E46" s="132"/>
      <c r="F46" s="132"/>
      <c r="G46" s="132"/>
      <c r="H46" s="132"/>
      <c r="I46" s="132"/>
      <c r="J46" s="132"/>
      <c r="K46" s="98"/>
    </row>
    <row r="47" spans="1:11">
      <c r="A47" s="102" t="s">
        <v>182</v>
      </c>
      <c r="B47" s="132"/>
      <c r="C47" s="132"/>
      <c r="D47" s="132"/>
      <c r="E47" s="132"/>
      <c r="F47" s="132"/>
      <c r="G47" s="132"/>
      <c r="H47" s="132"/>
      <c r="I47" s="132"/>
      <c r="J47" s="132"/>
      <c r="K47" s="98"/>
    </row>
    <row r="48" spans="1:11">
      <c r="A48" s="102" t="s">
        <v>197</v>
      </c>
      <c r="B48" s="140"/>
      <c r="C48" s="132"/>
      <c r="D48" s="132"/>
      <c r="E48" s="132"/>
      <c r="F48" s="132"/>
      <c r="G48" s="132"/>
      <c r="H48" s="132"/>
      <c r="I48" s="132"/>
      <c r="J48" s="132"/>
      <c r="K48" s="98"/>
    </row>
    <row r="49" spans="1:11">
      <c r="A49" s="102"/>
      <c r="B49" s="141" t="s">
        <v>198</v>
      </c>
      <c r="C49" s="132"/>
      <c r="D49" s="132"/>
      <c r="E49" s="132"/>
      <c r="F49" s="132"/>
      <c r="G49" s="132"/>
      <c r="H49" s="132"/>
      <c r="I49" s="132"/>
      <c r="J49" s="132"/>
      <c r="K49" s="98"/>
    </row>
    <row r="50" spans="1:11">
      <c r="A50" s="99"/>
      <c r="B50" s="132"/>
      <c r="C50" s="132"/>
      <c r="D50" s="132"/>
      <c r="E50" s="132"/>
      <c r="F50" s="132"/>
      <c r="G50" s="132"/>
      <c r="H50" s="132"/>
      <c r="I50" s="132"/>
      <c r="J50" s="132"/>
      <c r="K50" s="98"/>
    </row>
    <row r="51" spans="1:11">
      <c r="A51" s="124" t="s">
        <v>199</v>
      </c>
      <c r="B51" s="132"/>
      <c r="C51" s="132"/>
      <c r="D51" s="132"/>
      <c r="E51" s="132"/>
      <c r="F51" s="132"/>
      <c r="G51" s="132"/>
      <c r="H51" s="132"/>
      <c r="I51" s="132"/>
      <c r="J51" s="132"/>
      <c r="K51" s="98"/>
    </row>
    <row r="52" spans="1:11">
      <c r="A52" s="125" t="s">
        <v>200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7"/>
    </row>
  </sheetData>
  <sheetProtection algorithmName="SHA-512" hashValue="s06Xs8vQQ0PnefdaNWn8F2zZvhnUXqP6woXslXSYTYKc9GD+v/v0H7heCKeBNd8krmNcEQ/h88aNJQiqws+Qeg==" saltValue="ISBcj4RaQaav4lFFDgfcKg==" spinCount="100000" sheet="1" objects="1" scenarios="1"/>
  <mergeCells count="2">
    <mergeCell ref="C2:I2"/>
    <mergeCell ref="C3:I3"/>
  </mergeCells>
  <pageMargins left="0.59055118110236227" right="0.39370078740157483" top="0.59055118110236227" bottom="0.59055118110236227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342BC4EA-D011-4A13-90C4-252CD6E607D0}">
            <xm:f>$F$21=Daten!$C$75</xm:f>
            <x14:dxf>
              <font>
                <b/>
                <i val="0"/>
              </font>
              <fill>
                <patternFill>
                  <bgColor theme="0" tint="-0.14996795556505021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1" id="{C0616196-344B-4421-82C2-26E7FE85600E}">
            <xm:f>$F$25=Daten!$C$75</xm:f>
            <x14:dxf>
              <font>
                <b/>
                <i val="0"/>
              </font>
              <fill>
                <patternFill>
                  <fgColor theme="0" tint="-0.14993743705557422"/>
                  <bgColor theme="0" tint="-0.14996795556505021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F5F0-9B9B-4BA8-9170-77A121D75089}">
  <dimension ref="A1:K51"/>
  <sheetViews>
    <sheetView zoomScale="85" zoomScaleNormal="85" workbookViewId="0">
      <selection activeCell="B6" sqref="B6"/>
    </sheetView>
  </sheetViews>
  <sheetFormatPr baseColWidth="10" defaultRowHeight="15"/>
  <cols>
    <col min="1" max="11" width="8.28515625" customWidth="1"/>
  </cols>
  <sheetData>
    <row r="1" spans="1:11" ht="20.100000000000001" customHeight="1">
      <c r="K1" s="112" t="s">
        <v>196</v>
      </c>
    </row>
    <row r="2" spans="1:11">
      <c r="A2" s="1"/>
      <c r="B2" s="2" t="s">
        <v>93</v>
      </c>
      <c r="C2" s="117" t="str">
        <f>IF(Geometrie!C2="","",Geometrie!C2)</f>
        <v/>
      </c>
      <c r="D2" s="118"/>
      <c r="E2" s="118"/>
      <c r="F2" s="118"/>
      <c r="G2" s="118"/>
      <c r="H2" s="118"/>
      <c r="I2" s="119"/>
      <c r="J2" s="3" t="s">
        <v>94</v>
      </c>
      <c r="K2" s="4">
        <v>3</v>
      </c>
    </row>
    <row r="3" spans="1:11">
      <c r="A3" s="11"/>
      <c r="B3" s="126" t="s">
        <v>95</v>
      </c>
      <c r="C3" s="127" t="str">
        <f>IF(Geometrie!C3="","",Geometrie!C3)</f>
        <v/>
      </c>
      <c r="D3" s="128"/>
      <c r="E3" s="128"/>
      <c r="F3" s="128"/>
      <c r="G3" s="128"/>
      <c r="H3" s="128"/>
      <c r="I3" s="129"/>
      <c r="J3" s="130" t="s">
        <v>96</v>
      </c>
      <c r="K3" s="142" t="str">
        <f>IF(Geometrie!K3="","",Geometrie!K3)</f>
        <v/>
      </c>
    </row>
    <row r="4" spans="1:11" ht="8.1" customHeight="1">
      <c r="A4" s="11"/>
      <c r="B4" s="13"/>
      <c r="C4" s="13"/>
      <c r="D4" s="13"/>
      <c r="E4" s="13"/>
      <c r="F4" s="13"/>
      <c r="G4" s="13"/>
      <c r="H4" s="13"/>
      <c r="I4" s="13"/>
      <c r="J4" s="13"/>
      <c r="K4" s="15"/>
    </row>
    <row r="5" spans="1:11" ht="8.1" customHeight="1">
      <c r="A5" s="6"/>
      <c r="B5" s="122"/>
      <c r="C5" s="122"/>
      <c r="D5" s="122"/>
      <c r="E5" s="122"/>
      <c r="F5" s="122"/>
      <c r="G5" s="122"/>
      <c r="H5" s="122"/>
      <c r="I5" s="122"/>
      <c r="J5" s="122"/>
      <c r="K5" s="7"/>
    </row>
    <row r="6" spans="1:11">
      <c r="A6" s="95" t="s">
        <v>76</v>
      </c>
      <c r="B6" s="144" t="s">
        <v>86</v>
      </c>
      <c r="C6" s="122"/>
      <c r="D6" s="122"/>
      <c r="E6" s="143" t="s">
        <v>81</v>
      </c>
      <c r="F6" s="145" t="s">
        <v>82</v>
      </c>
      <c r="G6" s="122"/>
      <c r="H6" s="122"/>
      <c r="I6" s="143" t="s">
        <v>78</v>
      </c>
      <c r="J6" s="146" t="s">
        <v>91</v>
      </c>
      <c r="K6" s="7"/>
    </row>
    <row r="7" spans="1:11" ht="18">
      <c r="A7" s="32" t="s">
        <v>56</v>
      </c>
      <c r="B7" s="144">
        <v>27</v>
      </c>
      <c r="C7" s="122" t="s">
        <v>79</v>
      </c>
      <c r="D7" s="122"/>
      <c r="E7" s="147" t="s">
        <v>54</v>
      </c>
      <c r="F7" s="144">
        <v>1.5</v>
      </c>
      <c r="G7" s="122" t="s">
        <v>79</v>
      </c>
      <c r="H7" s="122"/>
      <c r="I7" s="146" t="s">
        <v>157</v>
      </c>
      <c r="J7" s="148">
        <v>100</v>
      </c>
      <c r="K7" s="34" t="s">
        <v>79</v>
      </c>
    </row>
    <row r="8" spans="1:11" ht="18">
      <c r="A8" s="35" t="s">
        <v>153</v>
      </c>
      <c r="B8" s="146">
        <f>IF(B6="OSB 3/4",1080,IF(B6="3S",450,IF(AND(B6="Sp.Pl. P4",B7&lt;=20),830,IF(AND(B6="Sp.Pl. P4",B7&gt;20),770,IF(AND(B6="Sp.Pl. P5",B7&lt;=20),930,IF(AND(B6="Sp.Pl. P5",B7&gt;20),860,IF(AND(B6="Sp.Pl. P6",B7&lt;=20),1150,IF(AND(B6="Sp.Pl. P6",B7&gt;20),1050,IF(AND(B6="Sp.Pl. P7",B7&lt;=20),1200,IF(AND(B6="Sp.Pl. P7",B7&gt;20),1150,))))))))))</f>
        <v>450</v>
      </c>
      <c r="C8" s="122" t="s">
        <v>80</v>
      </c>
      <c r="D8" s="122"/>
      <c r="E8" s="120" t="s">
        <v>55</v>
      </c>
      <c r="F8" s="148">
        <v>60</v>
      </c>
      <c r="G8" s="122" t="s">
        <v>79</v>
      </c>
      <c r="H8" s="122"/>
      <c r="I8" s="146" t="s">
        <v>158</v>
      </c>
      <c r="J8" s="148">
        <v>200</v>
      </c>
      <c r="K8" s="34" t="s">
        <v>79</v>
      </c>
    </row>
    <row r="9" spans="1:11" ht="18">
      <c r="A9" s="35" t="s">
        <v>166</v>
      </c>
      <c r="B9" s="146">
        <f>IF(B6="OSB 3/4",610,IF(B6="3S",410,IF(AND(OR(B6="Sp.Pl. P4",B6="Sp.Pl. P5",B6="Sp.Pl. P6",B6="Sp.Pl. P7"),B7&lt;=20),660,610)))</f>
        <v>410</v>
      </c>
      <c r="C9" s="122" t="s">
        <v>74</v>
      </c>
      <c r="D9" s="122"/>
      <c r="E9" s="147" t="s">
        <v>154</v>
      </c>
      <c r="F9" s="144">
        <v>80</v>
      </c>
      <c r="G9" s="122" t="s">
        <v>79</v>
      </c>
      <c r="H9" s="122"/>
      <c r="I9" s="150" t="s">
        <v>159</v>
      </c>
      <c r="J9" s="146">
        <v>11000</v>
      </c>
      <c r="K9" s="34" t="s">
        <v>80</v>
      </c>
    </row>
    <row r="10" spans="1:11" ht="18">
      <c r="A10" s="6"/>
      <c r="B10" s="122"/>
      <c r="C10" s="122"/>
      <c r="D10" s="122"/>
      <c r="E10" s="120" t="s">
        <v>101</v>
      </c>
      <c r="F10" s="151">
        <v>1.3</v>
      </c>
      <c r="G10" s="122"/>
      <c r="H10" s="122"/>
      <c r="I10" s="150" t="s">
        <v>166</v>
      </c>
      <c r="J10" s="146">
        <v>420</v>
      </c>
      <c r="K10" s="34" t="s">
        <v>74</v>
      </c>
    </row>
    <row r="11" spans="1:11">
      <c r="A11" s="6"/>
      <c r="B11" s="122"/>
      <c r="C11" s="122"/>
      <c r="D11" s="122"/>
      <c r="E11" s="120" t="s">
        <v>83</v>
      </c>
      <c r="F11" s="148">
        <v>2</v>
      </c>
      <c r="G11" s="152" t="str">
        <f>IF(AND(OR(B6="Sp.Pl. P4",B6="Sp.Pl. P6"),F11=2),"Sp.Pl. P4 und P6 nur in NKL 1 anwendbar","")</f>
        <v/>
      </c>
      <c r="H11" s="122"/>
      <c r="I11" s="122"/>
      <c r="J11" s="122"/>
      <c r="K11" s="7"/>
    </row>
    <row r="12" spans="1:11" ht="18">
      <c r="A12" s="6"/>
      <c r="B12" s="122"/>
      <c r="C12" s="122"/>
      <c r="D12" s="122"/>
      <c r="E12" s="120" t="s">
        <v>155</v>
      </c>
      <c r="F12" s="151">
        <f>Daten!C56</f>
        <v>347.58008788283956</v>
      </c>
      <c r="G12" s="149" t="s">
        <v>72</v>
      </c>
      <c r="H12" s="122"/>
      <c r="I12" s="122"/>
      <c r="J12" s="122"/>
      <c r="K12" s="7"/>
    </row>
    <row r="13" spans="1:11" ht="18">
      <c r="A13" s="6"/>
      <c r="B13" s="122"/>
      <c r="C13" s="122"/>
      <c r="D13" s="122"/>
      <c r="E13" s="147" t="s">
        <v>163</v>
      </c>
      <c r="F13" s="153">
        <f>F12/F9</f>
        <v>4.3447510985354949</v>
      </c>
      <c r="G13" s="149" t="s">
        <v>0</v>
      </c>
      <c r="H13" s="122"/>
      <c r="I13" s="122"/>
      <c r="J13" s="122"/>
      <c r="K13" s="7"/>
    </row>
    <row r="14" spans="1:11" ht="18">
      <c r="A14" s="6"/>
      <c r="B14" s="122"/>
      <c r="C14" s="122"/>
      <c r="D14" s="122"/>
      <c r="E14" s="120" t="s">
        <v>156</v>
      </c>
      <c r="F14" s="154">
        <f>Daten!C59</f>
        <v>292.30609846093193</v>
      </c>
      <c r="G14" s="122" t="s">
        <v>84</v>
      </c>
      <c r="H14" s="122"/>
      <c r="I14" s="122"/>
      <c r="J14" s="122"/>
      <c r="K14" s="7"/>
    </row>
    <row r="15" spans="1:11" ht="8.1" customHeight="1">
      <c r="A15" s="6"/>
      <c r="B15" s="122"/>
      <c r="C15" s="155"/>
      <c r="D15" s="122"/>
      <c r="E15" s="122"/>
      <c r="F15" s="122"/>
      <c r="G15" s="122"/>
      <c r="H15" s="122"/>
      <c r="I15" s="122"/>
      <c r="J15" s="122"/>
      <c r="K15" s="7"/>
    </row>
    <row r="16" spans="1:11" ht="8.1" customHeight="1">
      <c r="A16" s="6"/>
      <c r="B16" s="122"/>
      <c r="C16" s="155"/>
      <c r="D16" s="122"/>
      <c r="E16" s="122"/>
      <c r="F16" s="122"/>
      <c r="G16" s="122"/>
      <c r="H16" s="122"/>
      <c r="I16" s="122"/>
      <c r="J16" s="122"/>
      <c r="K16" s="7"/>
    </row>
    <row r="17" spans="1:11">
      <c r="A17" s="6"/>
      <c r="B17" s="156" t="s">
        <v>117</v>
      </c>
      <c r="C17" s="122"/>
      <c r="D17" s="122"/>
      <c r="E17" s="122"/>
      <c r="F17" s="122"/>
      <c r="G17" s="122"/>
      <c r="H17" s="122"/>
      <c r="I17" s="122"/>
      <c r="J17" s="122"/>
      <c r="K17" s="7"/>
    </row>
    <row r="18" spans="1:11" ht="8.1" customHeight="1">
      <c r="A18" s="6"/>
      <c r="B18" s="122"/>
      <c r="C18" s="122"/>
      <c r="D18" s="122"/>
      <c r="E18" s="122"/>
      <c r="F18" s="122"/>
      <c r="G18" s="122"/>
      <c r="H18" s="122"/>
      <c r="I18" s="122"/>
      <c r="J18" s="122"/>
      <c r="K18" s="7"/>
    </row>
    <row r="19" spans="1:11">
      <c r="A19" s="6"/>
      <c r="B19" s="156" t="s">
        <v>118</v>
      </c>
      <c r="C19" s="122"/>
      <c r="D19" s="122"/>
      <c r="E19" s="122"/>
      <c r="F19" s="122"/>
      <c r="G19" s="122"/>
      <c r="H19" s="122"/>
      <c r="I19" s="122"/>
      <c r="J19" s="122"/>
      <c r="K19" s="7"/>
    </row>
    <row r="20" spans="1:11" ht="18">
      <c r="A20" s="6"/>
      <c r="B20" s="143" t="s">
        <v>160</v>
      </c>
      <c r="C20" s="157">
        <f>Schubflüsse!F7</f>
        <v>3.3333333333333335</v>
      </c>
      <c r="D20" s="122" t="s">
        <v>84</v>
      </c>
      <c r="E20" s="146" t="str">
        <f>IF(C20&lt;F20,"&lt;","&gt;")</f>
        <v>&lt;</v>
      </c>
      <c r="F20" s="157">
        <f>fsd</f>
        <v>4.3447510985354949</v>
      </c>
      <c r="G20" s="122" t="s">
        <v>84</v>
      </c>
      <c r="H20" s="123" t="s">
        <v>119</v>
      </c>
      <c r="I20" s="122"/>
      <c r="J20" s="122"/>
      <c r="K20" s="7"/>
    </row>
    <row r="21" spans="1:11">
      <c r="A21" s="6"/>
      <c r="B21" s="122"/>
      <c r="C21" s="122"/>
      <c r="D21" s="122"/>
      <c r="E21" s="122"/>
      <c r="F21" s="122"/>
      <c r="G21" s="122"/>
      <c r="H21" s="122"/>
      <c r="I21" s="122"/>
      <c r="J21" s="122"/>
      <c r="K21" s="7"/>
    </row>
    <row r="22" spans="1:11">
      <c r="A22" s="6"/>
      <c r="B22" s="158" t="s">
        <v>150</v>
      </c>
      <c r="C22" s="146"/>
      <c r="D22" s="149"/>
      <c r="E22" s="122"/>
      <c r="F22" s="122"/>
      <c r="G22" s="149"/>
      <c r="H22" s="122"/>
      <c r="I22" s="122"/>
      <c r="J22" s="122"/>
      <c r="K22" s="7"/>
    </row>
    <row r="23" spans="1:11">
      <c r="A23" s="6"/>
      <c r="B23" s="159" t="str">
        <f>CONCATENATE("maßgebend: Platte in Reihe ",Daten!A75," und Spalte ",Daten!E73)</f>
        <v>maßgebend: Platte in Reihe 1 und Spalte 9</v>
      </c>
      <c r="C23" s="146"/>
      <c r="D23" s="149"/>
      <c r="E23" s="122"/>
      <c r="F23" s="122"/>
      <c r="G23" s="149"/>
      <c r="H23" s="122"/>
      <c r="I23" s="122"/>
      <c r="J23" s="122"/>
      <c r="K23" s="7"/>
    </row>
    <row r="24" spans="1:11" ht="18">
      <c r="A24" s="6"/>
      <c r="B24" s="143" t="s">
        <v>151</v>
      </c>
      <c r="C24" s="157">
        <f>MAX(MAX('maßg. Platte'!C7:AA31),ABS(MIN('maßg. Platte'!C7:AA31)))</f>
        <v>7.6015092740961707</v>
      </c>
      <c r="D24" s="122" t="s">
        <v>84</v>
      </c>
      <c r="E24" s="146" t="str">
        <f>IF(C24&lt;F24,"&lt;","&gt;")</f>
        <v>&gt;</v>
      </c>
      <c r="F24" s="157">
        <f>1.3*fsd</f>
        <v>5.6481764280961437</v>
      </c>
      <c r="G24" s="122" t="s">
        <v>84</v>
      </c>
      <c r="H24" s="123" t="s">
        <v>120</v>
      </c>
      <c r="I24" s="122"/>
      <c r="J24" s="122"/>
      <c r="K24" s="7"/>
    </row>
    <row r="25" spans="1:11" ht="8.1" customHeight="1">
      <c r="A25" s="6"/>
      <c r="B25" s="122"/>
      <c r="C25" s="122"/>
      <c r="D25" s="122"/>
      <c r="E25" s="122"/>
      <c r="F25" s="122"/>
      <c r="G25" s="122"/>
      <c r="H25" s="122"/>
      <c r="I25" s="122"/>
      <c r="J25" s="122"/>
      <c r="K25" s="7"/>
    </row>
    <row r="26" spans="1:11">
      <c r="A26" s="6"/>
      <c r="B26" s="158" t="s">
        <v>132</v>
      </c>
      <c r="C26" s="146"/>
      <c r="D26" s="149"/>
      <c r="E26" s="122"/>
      <c r="F26" s="122"/>
      <c r="G26" s="122"/>
      <c r="H26" s="122"/>
      <c r="I26" s="122"/>
      <c r="J26" s="122"/>
      <c r="K26" s="7"/>
    </row>
    <row r="27" spans="1:11" ht="18">
      <c r="A27" s="6"/>
      <c r="B27" s="146" t="s">
        <v>133</v>
      </c>
      <c r="C27" s="151">
        <f>IF(frei="ja",Daten!Q34,Daten!R34)</f>
        <v>1.1342592592592593</v>
      </c>
      <c r="D27" s="149" t="s">
        <v>79</v>
      </c>
      <c r="E27" s="122"/>
      <c r="F27" s="122"/>
      <c r="G27" s="122"/>
      <c r="H27" s="122"/>
      <c r="I27" s="122"/>
      <c r="J27" s="122"/>
      <c r="K27" s="7"/>
    </row>
    <row r="28" spans="1:11" ht="18">
      <c r="A28" s="6"/>
      <c r="B28" s="146" t="s">
        <v>134</v>
      </c>
      <c r="C28" s="151">
        <f>IF(frei="ja",Daten!Q35,Daten!R35)</f>
        <v>0.21315696022727273</v>
      </c>
      <c r="D28" s="149" t="s">
        <v>79</v>
      </c>
      <c r="E28" s="122"/>
      <c r="F28" s="122"/>
      <c r="G28" s="122"/>
      <c r="H28" s="122"/>
      <c r="I28" s="122"/>
      <c r="J28" s="122"/>
      <c r="K28" s="7"/>
    </row>
    <row r="29" spans="1:11" ht="18">
      <c r="A29" s="6"/>
      <c r="B29" s="146" t="s">
        <v>135</v>
      </c>
      <c r="C29" s="151">
        <f>IF(frei="ja",Daten!Q36,Daten!R36)</f>
        <v>5.4280997728780953</v>
      </c>
      <c r="D29" s="149" t="s">
        <v>79</v>
      </c>
      <c r="E29" s="122"/>
      <c r="F29" s="122"/>
      <c r="G29" s="122"/>
      <c r="H29" s="122"/>
      <c r="I29" s="122"/>
      <c r="J29" s="122"/>
      <c r="K29" s="7"/>
    </row>
    <row r="30" spans="1:11" ht="18">
      <c r="A30" s="6"/>
      <c r="B30" s="146" t="s">
        <v>136</v>
      </c>
      <c r="C30" s="151">
        <f>IF(frei="ja",Daten!Q37,Daten!R37)</f>
        <v>6.4685061892938549</v>
      </c>
      <c r="D30" s="149" t="s">
        <v>79</v>
      </c>
      <c r="E30" s="122"/>
      <c r="F30" s="122"/>
      <c r="G30" s="122"/>
      <c r="H30" s="122"/>
      <c r="I30" s="122"/>
      <c r="J30" s="122"/>
      <c r="K30" s="7"/>
    </row>
    <row r="31" spans="1:11" ht="18">
      <c r="A31" s="6"/>
      <c r="B31" s="143" t="s">
        <v>161</v>
      </c>
      <c r="C31" s="160">
        <f>SUM(C27:C30)</f>
        <v>13.244022181658483</v>
      </c>
      <c r="D31" s="149" t="s">
        <v>79</v>
      </c>
      <c r="E31" s="146" t="str">
        <f>IF(C31&lt;F31,"&lt;","&gt;")</f>
        <v>&lt;</v>
      </c>
      <c r="F31" s="160">
        <f>L_T*1000/500</f>
        <v>21</v>
      </c>
      <c r="G31" s="149" t="s">
        <v>79</v>
      </c>
      <c r="H31" s="123" t="s">
        <v>137</v>
      </c>
      <c r="I31" s="122"/>
      <c r="J31" s="122"/>
      <c r="K31" s="7"/>
    </row>
    <row r="32" spans="1:11" ht="8.1" customHeight="1">
      <c r="A32" s="6"/>
      <c r="B32" s="122"/>
      <c r="C32" s="122"/>
      <c r="D32" s="122"/>
      <c r="E32" s="122"/>
      <c r="F32" s="122"/>
      <c r="G32" s="122"/>
      <c r="H32" s="122"/>
      <c r="I32" s="122"/>
      <c r="J32" s="122"/>
      <c r="K32" s="7"/>
    </row>
    <row r="33" spans="1:11">
      <c r="A33" s="6"/>
      <c r="B33" s="158" t="s">
        <v>138</v>
      </c>
      <c r="C33" s="122"/>
      <c r="D33" s="122"/>
      <c r="E33" s="122"/>
      <c r="F33" s="158" t="s">
        <v>139</v>
      </c>
      <c r="G33" s="122"/>
      <c r="H33" s="122"/>
      <c r="I33" s="122"/>
      <c r="J33" s="122"/>
      <c r="K33" s="7"/>
    </row>
    <row r="34" spans="1:11" ht="18">
      <c r="A34" s="6"/>
      <c r="B34" s="146" t="s">
        <v>140</v>
      </c>
      <c r="C34" s="161">
        <f>qd*L_T^2/8</f>
        <v>41.34375</v>
      </c>
      <c r="D34" s="149" t="s">
        <v>141</v>
      </c>
      <c r="E34" s="122"/>
      <c r="F34" s="146" t="s">
        <v>142</v>
      </c>
      <c r="G34" s="161">
        <f>qd*L_T^2/8/H_T</f>
        <v>9.1875</v>
      </c>
      <c r="H34" s="149" t="s">
        <v>121</v>
      </c>
      <c r="I34" s="122"/>
      <c r="J34" s="122"/>
      <c r="K34" s="7"/>
    </row>
    <row r="35" spans="1:11">
      <c r="A35" s="6"/>
      <c r="B35" s="122"/>
      <c r="C35" s="122"/>
      <c r="D35" s="122"/>
      <c r="E35" s="122"/>
      <c r="F35" s="122"/>
      <c r="G35" s="122"/>
      <c r="H35" s="122"/>
      <c r="I35" s="122"/>
      <c r="J35" s="122"/>
      <c r="K35" s="7"/>
    </row>
    <row r="36" spans="1:11">
      <c r="A36" s="6"/>
      <c r="B36" s="156" t="s">
        <v>145</v>
      </c>
      <c r="C36" s="122"/>
      <c r="D36" s="122"/>
      <c r="E36" s="122"/>
      <c r="F36" s="122"/>
      <c r="G36" s="122"/>
      <c r="H36" s="122"/>
      <c r="I36" s="122"/>
      <c r="J36" s="122"/>
      <c r="K36" s="7"/>
    </row>
    <row r="37" spans="1:11" ht="18">
      <c r="A37" s="6"/>
      <c r="B37" s="162" t="s">
        <v>162</v>
      </c>
      <c r="C37" s="163">
        <f>G34*1000/(J7*J8)</f>
        <v>0.45937499999999998</v>
      </c>
      <c r="D37" s="122" t="s">
        <v>80</v>
      </c>
      <c r="E37" s="146" t="str">
        <f>IF(C37&lt;F37,"&lt;","&gt;")</f>
        <v>&lt;</v>
      </c>
      <c r="F37" s="161">
        <f>21/1.3</f>
        <v>16.153846153846153</v>
      </c>
      <c r="G37" s="122" t="s">
        <v>80</v>
      </c>
      <c r="H37" s="123" t="s">
        <v>143</v>
      </c>
      <c r="I37" s="122"/>
      <c r="J37" s="122"/>
      <c r="K37" s="7"/>
    </row>
    <row r="38" spans="1:11">
      <c r="A38" s="6"/>
      <c r="B38" s="156" t="s">
        <v>146</v>
      </c>
      <c r="C38" s="122"/>
      <c r="D38" s="122"/>
      <c r="E38" s="122"/>
      <c r="F38" s="122"/>
      <c r="G38" s="122"/>
      <c r="H38" s="122"/>
      <c r="I38" s="122"/>
      <c r="J38" s="122"/>
      <c r="K38" s="7"/>
    </row>
    <row r="39" spans="1:11" ht="18">
      <c r="A39" s="6"/>
      <c r="B39" s="162" t="s">
        <v>164</v>
      </c>
      <c r="C39" s="163">
        <f>G34*1000/(J7*J8)</f>
        <v>0.45937499999999998</v>
      </c>
      <c r="D39" s="122" t="s">
        <v>80</v>
      </c>
      <c r="E39" s="146" t="str">
        <f>IF(C39&lt;F39,"&lt;","&gt;")</f>
        <v>&lt;</v>
      </c>
      <c r="F39" s="161">
        <f>14/1.3</f>
        <v>10.769230769230768</v>
      </c>
      <c r="G39" s="122" t="s">
        <v>80</v>
      </c>
      <c r="H39" s="123" t="s">
        <v>144</v>
      </c>
      <c r="I39" s="122"/>
      <c r="J39" s="122"/>
      <c r="K39" s="7"/>
    </row>
    <row r="40" spans="1:11">
      <c r="A40" s="6"/>
      <c r="B40" s="122"/>
      <c r="C40" s="122"/>
      <c r="D40" s="122"/>
      <c r="E40" s="122"/>
      <c r="F40" s="122"/>
      <c r="G40" s="122"/>
      <c r="H40" s="122"/>
      <c r="I40" s="122"/>
      <c r="J40" s="122"/>
      <c r="K40" s="7"/>
    </row>
    <row r="41" spans="1:11">
      <c r="A41" s="6"/>
      <c r="B41" s="122"/>
      <c r="C41" s="122"/>
      <c r="D41" s="122"/>
      <c r="E41" s="122"/>
      <c r="F41" s="122"/>
      <c r="G41" s="122"/>
      <c r="H41" s="122"/>
      <c r="I41" s="122"/>
      <c r="J41" s="122"/>
      <c r="K41" s="7"/>
    </row>
    <row r="42" spans="1:11">
      <c r="A42" s="6"/>
      <c r="B42" s="122"/>
      <c r="C42" s="122"/>
      <c r="D42" s="122"/>
      <c r="E42" s="122"/>
      <c r="F42" s="122"/>
      <c r="G42" s="122"/>
      <c r="H42" s="122"/>
      <c r="I42" s="122"/>
      <c r="J42" s="122"/>
      <c r="K42" s="7"/>
    </row>
    <row r="43" spans="1:11">
      <c r="A43" s="6"/>
      <c r="B43" s="122"/>
      <c r="C43" s="122"/>
      <c r="D43" s="122"/>
      <c r="E43" s="122"/>
      <c r="F43" s="122"/>
      <c r="G43" s="122"/>
      <c r="H43" s="122"/>
      <c r="I43" s="122"/>
      <c r="J43" s="122"/>
      <c r="K43" s="7"/>
    </row>
    <row r="44" spans="1:11">
      <c r="A44" s="99"/>
      <c r="B44" s="122"/>
      <c r="C44" s="122"/>
      <c r="D44" s="122"/>
      <c r="E44" s="122"/>
      <c r="F44" s="122"/>
      <c r="G44" s="122"/>
      <c r="H44" s="122"/>
      <c r="I44" s="122"/>
      <c r="J44" s="122"/>
      <c r="K44" s="7"/>
    </row>
    <row r="45" spans="1:11">
      <c r="A45" s="99"/>
      <c r="B45" s="122"/>
      <c r="C45" s="122"/>
      <c r="D45" s="122"/>
      <c r="E45" s="122"/>
      <c r="F45" s="122"/>
      <c r="G45" s="122"/>
      <c r="H45" s="122"/>
      <c r="I45" s="122"/>
      <c r="J45" s="122"/>
      <c r="K45" s="7"/>
    </row>
    <row r="46" spans="1:11">
      <c r="A46" s="99"/>
      <c r="B46" s="132"/>
      <c r="C46" s="132"/>
      <c r="D46" s="132"/>
      <c r="E46" s="132"/>
      <c r="F46" s="132"/>
      <c r="G46" s="132"/>
      <c r="H46" s="132"/>
      <c r="I46" s="132"/>
      <c r="J46" s="132"/>
      <c r="K46" s="98"/>
    </row>
    <row r="47" spans="1:11">
      <c r="A47" s="99"/>
      <c r="B47" s="132"/>
      <c r="C47" s="132"/>
      <c r="D47" s="132"/>
      <c r="E47" s="132"/>
      <c r="F47" s="132"/>
      <c r="G47" s="132"/>
      <c r="H47" s="132"/>
      <c r="I47" s="132"/>
      <c r="J47" s="132"/>
      <c r="K47" s="98"/>
    </row>
    <row r="48" spans="1:11">
      <c r="A48" s="99"/>
      <c r="B48" s="132"/>
      <c r="C48" s="132"/>
      <c r="D48" s="132"/>
      <c r="E48" s="132"/>
      <c r="F48" s="132"/>
      <c r="G48" s="132"/>
      <c r="H48" s="132"/>
      <c r="I48" s="132"/>
      <c r="J48" s="132"/>
      <c r="K48" s="98"/>
    </row>
    <row r="49" spans="1:11">
      <c r="A49" s="99"/>
      <c r="B49" s="132"/>
      <c r="C49" s="132"/>
      <c r="D49" s="132"/>
      <c r="E49" s="132"/>
      <c r="F49" s="132"/>
      <c r="G49" s="132"/>
      <c r="H49" s="132"/>
      <c r="I49" s="132"/>
      <c r="J49" s="132"/>
      <c r="K49" s="98"/>
    </row>
    <row r="50" spans="1:11">
      <c r="A50" s="124" t="s">
        <v>199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98"/>
    </row>
    <row r="51" spans="1:11">
      <c r="A51" s="125" t="s">
        <v>200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7"/>
    </row>
  </sheetData>
  <sheetProtection algorithmName="SHA-512" hashValue="2+M9PvyWaN+ZybNpvV0Nlh0RWpmywQuUK4GeEfomFIjjdwi6KEKK2r6ZLqgFoSaMbJJZXuVVtGbYNgDO1WnKqA==" saltValue="lSqMhsEk95XhymQuas+qyg==" spinCount="100000" sheet="1" objects="1" scenarios="1"/>
  <mergeCells count="2">
    <mergeCell ref="C3:I3"/>
    <mergeCell ref="C2:I2"/>
  </mergeCells>
  <conditionalFormatting sqref="C6:C9 G7:G9 G11:G14 D15:D16">
    <cfRule type="expression" dxfId="11" priority="36">
      <formula>AND($K$14&gt;0,$D$22="ja",$G$22=3)</formula>
    </cfRule>
  </conditionalFormatting>
  <conditionalFormatting sqref="E20">
    <cfRule type="expression" dxfId="10" priority="7">
      <formula>$C$20&lt;=$F$20</formula>
    </cfRule>
    <cfRule type="expression" dxfId="9" priority="10">
      <formula>$C$20&gt;$F$20</formula>
    </cfRule>
  </conditionalFormatting>
  <conditionalFormatting sqref="E24">
    <cfRule type="expression" dxfId="8" priority="8">
      <formula>$C$24&gt;$F$24</formula>
    </cfRule>
    <cfRule type="expression" dxfId="7" priority="9">
      <formula>$C$24&lt;=$F$24</formula>
    </cfRule>
  </conditionalFormatting>
  <conditionalFormatting sqref="E31">
    <cfRule type="expression" dxfId="6" priority="5">
      <formula>$C$31&gt;$F$31</formula>
    </cfRule>
    <cfRule type="expression" dxfId="5" priority="6">
      <formula>$C$31&lt;=$F$31</formula>
    </cfRule>
  </conditionalFormatting>
  <conditionalFormatting sqref="E37">
    <cfRule type="expression" dxfId="4" priority="3">
      <formula>$C$37&gt;$F$37</formula>
    </cfRule>
    <cfRule type="expression" dxfId="3" priority="4">
      <formula>$C$37&lt;=$F$37</formula>
    </cfRule>
  </conditionalFormatting>
  <conditionalFormatting sqref="E39">
    <cfRule type="expression" dxfId="2" priority="1">
      <formula>$C$39&gt;$F$39</formula>
    </cfRule>
    <cfRule type="expression" dxfId="1" priority="2">
      <formula>$C$39&lt;=$F$39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B879168-A7B5-4A94-8813-4EC060EB66D0}">
          <x14:formula1>
            <xm:f>Daten!$G$2:$G$3</xm:f>
          </x14:formula1>
          <xm:sqref>F6</xm:sqref>
        </x14:dataValidation>
        <x14:dataValidation type="list" allowBlank="1" showInputMessage="1" showErrorMessage="1" xr:uid="{DCF20668-8CA9-4EC9-A039-DF2A190581A9}">
          <x14:formula1>
            <xm:f>Daten!$D$2:$D$3</xm:f>
          </x14:formula1>
          <xm:sqref>F11</xm:sqref>
        </x14:dataValidation>
        <x14:dataValidation type="list" allowBlank="1" showInputMessage="1" showErrorMessage="1" xr:uid="{4CEF00C5-FFBE-4F25-A119-6B0CF1F9474F}">
          <x14:formula1>
            <xm:f>Daten!$F$2:$F$7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DF720-BBC7-4596-AF6F-2318CF618E34}">
  <sheetPr>
    <pageSetUpPr fitToPage="1"/>
  </sheetPr>
  <dimension ref="A3:AA34"/>
  <sheetViews>
    <sheetView workbookViewId="0">
      <selection activeCell="A3" sqref="A3"/>
    </sheetView>
  </sheetViews>
  <sheetFormatPr baseColWidth="10" defaultRowHeight="15"/>
  <cols>
    <col min="1" max="27" width="8.7109375" style="5" customWidth="1"/>
    <col min="28" max="16384" width="11.42578125" style="5"/>
  </cols>
  <sheetData>
    <row r="3" spans="1:27">
      <c r="A3" s="51" t="s">
        <v>102</v>
      </c>
    </row>
    <row r="5" spans="1:27" ht="18">
      <c r="B5" s="29" t="s">
        <v>103</v>
      </c>
      <c r="C5" s="29">
        <f>Daten!C26</f>
        <v>0.5</v>
      </c>
      <c r="D5" s="30">
        <f>Daten!D26</f>
        <v>1.25</v>
      </c>
      <c r="E5" s="30">
        <f>Daten!E26</f>
        <v>1.25</v>
      </c>
      <c r="F5" s="30">
        <f>Daten!F26</f>
        <v>1.25</v>
      </c>
      <c r="G5" s="30">
        <f>Daten!G26</f>
        <v>1.25</v>
      </c>
      <c r="H5" s="30">
        <f>Daten!H26</f>
        <v>1.25</v>
      </c>
      <c r="I5" s="30">
        <f>Daten!I26</f>
        <v>1.25</v>
      </c>
      <c r="J5" s="30">
        <f>Daten!J26</f>
        <v>1.25</v>
      </c>
      <c r="K5" s="30">
        <f>Daten!K26</f>
        <v>1.25</v>
      </c>
      <c r="L5" s="30">
        <f>Daten!L26</f>
        <v>0</v>
      </c>
      <c r="M5" s="30">
        <f>Daten!M26</f>
        <v>0</v>
      </c>
      <c r="N5" s="30">
        <f>Daten!N26</f>
        <v>0</v>
      </c>
      <c r="O5" s="30">
        <f>Daten!O26</f>
        <v>0</v>
      </c>
      <c r="P5" s="30">
        <f>Daten!P26</f>
        <v>0</v>
      </c>
      <c r="Q5" s="30">
        <f>Daten!Q26</f>
        <v>0</v>
      </c>
      <c r="R5" s="30">
        <f>Daten!R26</f>
        <v>0</v>
      </c>
      <c r="S5" s="30">
        <f>Daten!S26</f>
        <v>0</v>
      </c>
      <c r="T5" s="30">
        <f>Daten!T26</f>
        <v>0</v>
      </c>
      <c r="U5" s="30">
        <f>Daten!U26</f>
        <v>0</v>
      </c>
      <c r="V5" s="30">
        <f>Daten!V26</f>
        <v>0</v>
      </c>
      <c r="W5" s="30">
        <f>Daten!W26</f>
        <v>0</v>
      </c>
      <c r="X5" s="30">
        <f>Daten!X26</f>
        <v>0</v>
      </c>
      <c r="Y5" s="30">
        <f>Daten!Y26</f>
        <v>0</v>
      </c>
      <c r="Z5" s="30">
        <f>Daten!Z26</f>
        <v>0</v>
      </c>
      <c r="AA5" s="31">
        <f>Daten!AA26</f>
        <v>0</v>
      </c>
    </row>
    <row r="6" spans="1:27" ht="18">
      <c r="A6" s="4" t="s">
        <v>104</v>
      </c>
      <c r="B6" s="52" t="s">
        <v>105</v>
      </c>
      <c r="C6" s="29">
        <f>IF(Daten!C20&gt;0,Daten!C20,"")</f>
        <v>1</v>
      </c>
      <c r="D6" s="30">
        <f>IF(Daten!D20&gt;0,Daten!D20,"")</f>
        <v>2</v>
      </c>
      <c r="E6" s="30">
        <f>IF(Daten!E20&gt;0,Daten!E20,"")</f>
        <v>3</v>
      </c>
      <c r="F6" s="30">
        <f>IF(Daten!F20&gt;0,Daten!F20,"")</f>
        <v>4</v>
      </c>
      <c r="G6" s="30">
        <f>IF(Daten!G20&gt;0,Daten!G20,"")</f>
        <v>5</v>
      </c>
      <c r="H6" s="30">
        <f>IF(Daten!H20&gt;0,Daten!H20,"")</f>
        <v>6</v>
      </c>
      <c r="I6" s="30">
        <f>IF(Daten!I20&gt;0,Daten!I20,"")</f>
        <v>7</v>
      </c>
      <c r="J6" s="30">
        <f>IF(Daten!J20&gt;0,Daten!J20,"")</f>
        <v>8</v>
      </c>
      <c r="K6" s="30">
        <f>IF(Daten!K20&gt;0,Daten!K20,"")</f>
        <v>9</v>
      </c>
      <c r="L6" s="30" t="str">
        <f>IF(Daten!L20&gt;0,Daten!L20,"")</f>
        <v/>
      </c>
      <c r="M6" s="30" t="str">
        <f>IF(Daten!M20&gt;0,Daten!M20,"")</f>
        <v/>
      </c>
      <c r="N6" s="30" t="str">
        <f>IF(Daten!N20&gt;0,Daten!N20,"")</f>
        <v/>
      </c>
      <c r="O6" s="30" t="str">
        <f>IF(Daten!O20&gt;0,Daten!O20,"")</f>
        <v/>
      </c>
      <c r="P6" s="30" t="str">
        <f>IF(Daten!P20&gt;0,Daten!P20,"")</f>
        <v/>
      </c>
      <c r="Q6" s="30" t="str">
        <f>IF(Daten!Q20&gt;0,Daten!Q20,"")</f>
        <v/>
      </c>
      <c r="R6" s="30" t="str">
        <f>IF(Daten!R20&gt;0,Daten!R20,"")</f>
        <v/>
      </c>
      <c r="S6" s="30" t="str">
        <f>IF(Daten!S20&gt;0,Daten!S20,"")</f>
        <v/>
      </c>
      <c r="T6" s="30" t="str">
        <f>IF(Daten!T20&gt;0,Daten!T20,"")</f>
        <v/>
      </c>
      <c r="U6" s="30" t="str">
        <f>IF(Daten!U20&gt;0,Daten!U20,"")</f>
        <v/>
      </c>
      <c r="V6" s="30" t="str">
        <f>IF(Daten!V20&gt;0,Daten!V20,"")</f>
        <v/>
      </c>
      <c r="W6" s="30" t="str">
        <f>IF(Daten!W20&gt;0,Daten!W20,"")</f>
        <v/>
      </c>
      <c r="X6" s="30" t="str">
        <f>IF(Daten!X20&gt;0,Daten!X20,"")</f>
        <v/>
      </c>
      <c r="Y6" s="30" t="str">
        <f>IF(Daten!Y20&gt;0,Daten!Y20,"")</f>
        <v/>
      </c>
      <c r="Z6" s="30" t="str">
        <f>IF(Daten!Z20&gt;0,Daten!Z20,"")</f>
        <v/>
      </c>
      <c r="AA6" s="31" t="str">
        <f>IF(Daten!AA20&gt;0,Daten!AA20,"")</f>
        <v/>
      </c>
    </row>
    <row r="7" spans="1:27">
      <c r="A7" s="52">
        <f>Daten!C16</f>
        <v>0.75</v>
      </c>
      <c r="B7" s="53">
        <f>IF(Daten!C10&gt;0,Daten!C10,"")</f>
        <v>1</v>
      </c>
      <c r="C7" s="48">
        <f>IF(OR(C$6="",$B7=""),"",Daten!H87)</f>
        <v>5.5555555555555562</v>
      </c>
      <c r="D7" s="48">
        <f>IF(OR(D$6="",$B7=""),"",Daten!K87)</f>
        <v>6.7895077232047383</v>
      </c>
      <c r="E7" s="48">
        <f>IF(OR(E$6="",$B7=""),"",Daten!N87)</f>
        <v>4.759927986596618</v>
      </c>
      <c r="F7" s="48">
        <f>IF(OR(F$6="",$B7=""),"",Daten!Q87)</f>
        <v>2.7320346269800151</v>
      </c>
      <c r="G7" s="48">
        <f>IF(OR(G$6="",$B7=""),"",Daten!T87)</f>
        <v>0.7202162312480096</v>
      </c>
      <c r="H7" s="48">
        <f>IF(OR(H$6="",$B7=""),"",Daten!W87)</f>
        <v>-1.518920734897844</v>
      </c>
      <c r="I7" s="48">
        <f>IF(OR(I$6="",$B7=""),"",Daten!Z87)</f>
        <v>-3.5428042230256835</v>
      </c>
      <c r="J7" s="48">
        <f>IF(OR(J$6="",$B7=""),"",Daten!AC87)</f>
        <v>-5.5716606840131409</v>
      </c>
      <c r="K7" s="48">
        <f>IF(OR(K$6="",$B7=""),"",Daten!AF87)</f>
        <v>-7.6015092740961707</v>
      </c>
      <c r="L7" s="48" t="str">
        <f>IF(OR(L$6="",$B7=""),"",Daten!AI87)</f>
        <v/>
      </c>
      <c r="M7" s="48" t="str">
        <f>IF(OR(M$6="",$B7=""),"",Daten!AL87)</f>
        <v/>
      </c>
      <c r="N7" s="48" t="str">
        <f>IF(OR(N$6="",$B7=""),"",Daten!AO87)</f>
        <v/>
      </c>
      <c r="O7" s="48" t="str">
        <f>IF(OR(O$6="",$B7=""),"",Daten!AR87)</f>
        <v/>
      </c>
      <c r="P7" s="48" t="str">
        <f>IF(OR(P$6="",$B7=""),"",Daten!AU87)</f>
        <v/>
      </c>
      <c r="Q7" s="48" t="str">
        <f>IF(OR(Q$6="",$B7=""),"",Daten!AX87)</f>
        <v/>
      </c>
      <c r="R7" s="48" t="str">
        <f>IF(OR(R$6="",$B7=""),"",Daten!BA87)</f>
        <v/>
      </c>
      <c r="S7" s="48" t="str">
        <f>IF(OR(S$6="",$B7=""),"",Daten!BD87)</f>
        <v/>
      </c>
      <c r="T7" s="48" t="str">
        <f>IF(OR(T$6="",$B7=""),"",Daten!BG87)</f>
        <v/>
      </c>
      <c r="U7" s="48" t="str">
        <f>IF(OR(U$6="",$B7=""),"",Daten!BJ87)</f>
        <v/>
      </c>
      <c r="V7" s="48" t="str">
        <f>IF(OR(V$6="",$B7=""),"",Daten!BM87)</f>
        <v/>
      </c>
      <c r="W7" s="48" t="str">
        <f>IF(OR(W$6="",$B7=""),"",Daten!BP87)</f>
        <v/>
      </c>
      <c r="X7" s="48" t="str">
        <f>IF(OR(X$6="",$B7=""),"",Daten!BS87)</f>
        <v/>
      </c>
      <c r="Y7" s="48" t="str">
        <f>IF(OR(Y$6="",$B7=""),"",Daten!BV87)</f>
        <v/>
      </c>
      <c r="Z7" s="48" t="str">
        <f>IF(OR(Z$6="",$B7=""),"",Daten!BY87)</f>
        <v/>
      </c>
      <c r="AA7" s="54" t="str">
        <f>IF(OR(AA$6="",$B7=""),"",Daten!CB87)</f>
        <v/>
      </c>
    </row>
    <row r="8" spans="1:27">
      <c r="A8" s="33">
        <f>Daten!D16</f>
        <v>1.25</v>
      </c>
      <c r="B8" s="55">
        <f>IF(Daten!D10&gt;0,Daten!D10,"")</f>
        <v>2</v>
      </c>
      <c r="C8" s="48">
        <f>IF(OR(C$6="",$B8=""),"",Daten!H94)</f>
        <v>5.2068331172711035</v>
      </c>
      <c r="D8" s="48">
        <f>IF(OR(D$6="",$B8=""),"",Daten!K94)</f>
        <v>6.245136996985023</v>
      </c>
      <c r="E8" s="48">
        <f>IF(OR(E$6="",$B8=""),"",Daten!N94)</f>
        <v>4.3829293223190868</v>
      </c>
      <c r="F8" s="48">
        <f>IF(OR(F$6="",$B8=""),"",Daten!Q94)</f>
        <v>2.5224684779442188</v>
      </c>
      <c r="G8" s="48">
        <f>IF(OR(G$6="",$B8=""),"",Daten!T94)</f>
        <v>0.67828419150415442</v>
      </c>
      <c r="H8" s="48">
        <f>IF(OR(H$6="",$B8=""),"",Daten!W94)</f>
        <v>-1.4099103596407192</v>
      </c>
      <c r="I8" s="48">
        <f>IF(OR(I$6="",$B8=""),"",Daten!Z94)</f>
        <v>-3.2662520995443352</v>
      </c>
      <c r="J8" s="48">
        <f>IF(OR(J$6="",$B8=""),"",Daten!AC94)</f>
        <v>-5.1277093109670107</v>
      </c>
      <c r="K8" s="48">
        <f>IF(OR(K$6="",$B8=""),"",Daten!AF94)</f>
        <v>-6.9901965081263784</v>
      </c>
      <c r="L8" s="48" t="str">
        <f>IF(OR(L$6="",$B8=""),"",Daten!AI94)</f>
        <v/>
      </c>
      <c r="M8" s="48" t="str">
        <f>IF(OR(M$6="",$B8=""),"",Daten!AL94)</f>
        <v/>
      </c>
      <c r="N8" s="48" t="str">
        <f>IF(OR(N$6="",$B8=""),"",Daten!AO94)</f>
        <v/>
      </c>
      <c r="O8" s="48" t="str">
        <f>IF(OR(O$6="",$B8=""),"",Daten!AR94)</f>
        <v/>
      </c>
      <c r="P8" s="48" t="str">
        <f>IF(OR(P$6="",$B8=""),"",Daten!AU94)</f>
        <v/>
      </c>
      <c r="Q8" s="48" t="str">
        <f>IF(OR(Q$6="",$B8=""),"",Daten!AX94)</f>
        <v/>
      </c>
      <c r="R8" s="48" t="str">
        <f>IF(OR(R$6="",$B8=""),"",Daten!BA94)</f>
        <v/>
      </c>
      <c r="S8" s="48" t="str">
        <f>IF(OR(S$6="",$B8=""),"",Daten!BD94)</f>
        <v/>
      </c>
      <c r="T8" s="48" t="str">
        <f>IF(OR(T$6="",$B8=""),"",Daten!BG94)</f>
        <v/>
      </c>
      <c r="U8" s="48" t="str">
        <f>IF(OR(U$6="",$B8=""),"",Daten!BJ94)</f>
        <v/>
      </c>
      <c r="V8" s="48" t="str">
        <f>IF(OR(V$6="",$B8=""),"",Daten!BM94)</f>
        <v/>
      </c>
      <c r="W8" s="48" t="str">
        <f>IF(OR(W$6="",$B8=""),"",Daten!BP94)</f>
        <v/>
      </c>
      <c r="X8" s="48" t="str">
        <f>IF(OR(X$6="",$B8=""),"",Daten!BS94)</f>
        <v/>
      </c>
      <c r="Y8" s="48" t="str">
        <f>IF(OR(Y$6="",$B8=""),"",Daten!BV94)</f>
        <v/>
      </c>
      <c r="Z8" s="48" t="str">
        <f>IF(OR(Z$6="",$B8=""),"",Daten!BY94)</f>
        <v/>
      </c>
      <c r="AA8" s="54" t="str">
        <f>IF(OR(AA$6="",$B8=""),"",Daten!CB94)</f>
        <v/>
      </c>
    </row>
    <row r="9" spans="1:27">
      <c r="A9" s="33">
        <f>Daten!E16</f>
        <v>1.25</v>
      </c>
      <c r="B9" s="55">
        <f>IF(Daten!E10&gt;0,Daten!E10,"")</f>
        <v>3</v>
      </c>
      <c r="C9" s="48">
        <f>IF(OR(C$6="",$B9=""),"",Daten!H101)</f>
        <v>5.2068331172711035</v>
      </c>
      <c r="D9" s="48">
        <f>IF(OR(D$6="",$B9=""),"",Daten!K101)</f>
        <v>6.245136996985023</v>
      </c>
      <c r="E9" s="48">
        <f>IF(OR(E$6="",$B9=""),"",Daten!N101)</f>
        <v>4.3829293223190868</v>
      </c>
      <c r="F9" s="48">
        <f>IF(OR(F$6="",$B9=""),"",Daten!Q101)</f>
        <v>2.5224684779442188</v>
      </c>
      <c r="G9" s="48">
        <f>IF(OR(G$6="",$B9=""),"",Daten!T101)</f>
        <v>0.67828419150415442</v>
      </c>
      <c r="H9" s="48">
        <f>IF(OR(H$6="",$B9=""),"",Daten!W101)</f>
        <v>-1.4099103596407192</v>
      </c>
      <c r="I9" s="48">
        <f>IF(OR(I$6="",$B9=""),"",Daten!Z101)</f>
        <v>-3.2662520995443352</v>
      </c>
      <c r="J9" s="48">
        <f>IF(OR(J$6="",$B9=""),"",Daten!AC101)</f>
        <v>-5.1277093109670107</v>
      </c>
      <c r="K9" s="48">
        <f>IF(OR(K$6="",$B9=""),"",Daten!AF101)</f>
        <v>-6.9901965081263784</v>
      </c>
      <c r="L9" s="48" t="str">
        <f>IF(OR(L$6="",$B9=""),"",Daten!AI101)</f>
        <v/>
      </c>
      <c r="M9" s="48" t="str">
        <f>IF(OR(M$6="",$B9=""),"",Daten!AL101)</f>
        <v/>
      </c>
      <c r="N9" s="48" t="str">
        <f>IF(OR(N$6="",$B9=""),"",Daten!AO101)</f>
        <v/>
      </c>
      <c r="O9" s="48" t="str">
        <f>IF(OR(O$6="",$B9=""),"",Daten!AR101)</f>
        <v/>
      </c>
      <c r="P9" s="48" t="str">
        <f>IF(OR(P$6="",$B9=""),"",Daten!AU101)</f>
        <v/>
      </c>
      <c r="Q9" s="48" t="str">
        <f>IF(OR(Q$6="",$B9=""),"",Daten!AX101)</f>
        <v/>
      </c>
      <c r="R9" s="48" t="str">
        <f>IF(OR(R$6="",$B9=""),"",Daten!BA101)</f>
        <v/>
      </c>
      <c r="S9" s="48" t="str">
        <f>IF(OR(S$6="",$B9=""),"",Daten!BD101)</f>
        <v/>
      </c>
      <c r="T9" s="48" t="str">
        <f>IF(OR(T$6="",$B9=""),"",Daten!BG101)</f>
        <v/>
      </c>
      <c r="U9" s="48" t="str">
        <f>IF(OR(U$6="",$B9=""),"",Daten!BJ101)</f>
        <v/>
      </c>
      <c r="V9" s="48" t="str">
        <f>IF(OR(V$6="",$B9=""),"",Daten!BM101)</f>
        <v/>
      </c>
      <c r="W9" s="48" t="str">
        <f>IF(OR(W$6="",$B9=""),"",Daten!BP101)</f>
        <v/>
      </c>
      <c r="X9" s="48" t="str">
        <f>IF(OR(X$6="",$B9=""),"",Daten!BS101)</f>
        <v/>
      </c>
      <c r="Y9" s="48" t="str">
        <f>IF(OR(Y$6="",$B9=""),"",Daten!BV101)</f>
        <v/>
      </c>
      <c r="Z9" s="48" t="str">
        <f>IF(OR(Z$6="",$B9=""),"",Daten!BY101)</f>
        <v/>
      </c>
      <c r="AA9" s="54" t="str">
        <f>IF(OR(AA$6="",$B9=""),"",Daten!CB101)</f>
        <v/>
      </c>
    </row>
    <row r="10" spans="1:27">
      <c r="A10" s="33">
        <f>Daten!F16</f>
        <v>1.25</v>
      </c>
      <c r="B10" s="55">
        <f>IF(Daten!F10&gt;0,Daten!F10,"")</f>
        <v>4</v>
      </c>
      <c r="C10" s="48">
        <f>IF(OR(C$6="",$B10=""),"",Daten!H108)</f>
        <v>4.2687494916218993</v>
      </c>
      <c r="D10" s="48">
        <f>IF(OR(D$6="",$B10=""),"",Daten!K108)</f>
        <v>4.7112822623523156</v>
      </c>
      <c r="E10" s="48">
        <f>IF(OR(E$6="",$B10=""),"",Daten!N108)</f>
        <v>3.3236259111895952</v>
      </c>
      <c r="F10" s="48">
        <f>IF(OR(F$6="",$B10=""),"",Daten!Q108)</f>
        <v>1.9377364451504226</v>
      </c>
      <c r="G10" s="48">
        <f>IF(OR(G$6="",$B10=""),"",Daten!T108)</f>
        <v>0.56672793786397679</v>
      </c>
      <c r="H10" s="48">
        <f>IF(OR(H$6="",$B10=""),"",Daten!W108)</f>
        <v>-1.1098082639429432</v>
      </c>
      <c r="I10" s="48">
        <f>IF(OR(I$6="",$B10=""),"",Daten!Z108)</f>
        <v>-2.4916914404813251</v>
      </c>
      <c r="J10" s="48">
        <f>IF(OR(J$6="",$B10=""),"",Daten!AC108)</f>
        <v>-3.8785825732834125</v>
      </c>
      <c r="K10" s="48">
        <f>IF(OR(K$6="",$B10=""),"",Daten!AF108)</f>
        <v>-5.2665267503683753</v>
      </c>
      <c r="L10" s="48" t="str">
        <f>IF(OR(L$6="",$B10=""),"",Daten!AI108)</f>
        <v/>
      </c>
      <c r="M10" s="48" t="str">
        <f>IF(OR(M$6="",$B10=""),"",Daten!AL108)</f>
        <v/>
      </c>
      <c r="N10" s="48" t="str">
        <f>IF(OR(N$6="",$B10=""),"",Daten!AO108)</f>
        <v/>
      </c>
      <c r="O10" s="48" t="str">
        <f>IF(OR(O$6="",$B10=""),"",Daten!AR108)</f>
        <v/>
      </c>
      <c r="P10" s="48" t="str">
        <f>IF(OR(P$6="",$B10=""),"",Daten!AU108)</f>
        <v/>
      </c>
      <c r="Q10" s="48" t="str">
        <f>IF(OR(Q$6="",$B10=""),"",Daten!AX108)</f>
        <v/>
      </c>
      <c r="R10" s="48" t="str">
        <f>IF(OR(R$6="",$B10=""),"",Daten!BA108)</f>
        <v/>
      </c>
      <c r="S10" s="48" t="str">
        <f>IF(OR(S$6="",$B10=""),"",Daten!BD108)</f>
        <v/>
      </c>
      <c r="T10" s="48" t="str">
        <f>IF(OR(T$6="",$B10=""),"",Daten!BG108)</f>
        <v/>
      </c>
      <c r="U10" s="48" t="str">
        <f>IF(OR(U$6="",$B10=""),"",Daten!BJ108)</f>
        <v/>
      </c>
      <c r="V10" s="48" t="str">
        <f>IF(OR(V$6="",$B10=""),"",Daten!BM108)</f>
        <v/>
      </c>
      <c r="W10" s="48" t="str">
        <f>IF(OR(W$6="",$B10=""),"",Daten!BP108)</f>
        <v/>
      </c>
      <c r="X10" s="48" t="str">
        <f>IF(OR(X$6="",$B10=""),"",Daten!BS108)</f>
        <v/>
      </c>
      <c r="Y10" s="48" t="str">
        <f>IF(OR(Y$6="",$B10=""),"",Daten!BV108)</f>
        <v/>
      </c>
      <c r="Z10" s="48" t="str">
        <f>IF(OR(Z$6="",$B10=""),"",Daten!BY108)</f>
        <v/>
      </c>
      <c r="AA10" s="54" t="str">
        <f>IF(OR(AA$6="",$B10=""),"",Daten!CB108)</f>
        <v/>
      </c>
    </row>
    <row r="11" spans="1:27">
      <c r="A11" s="33">
        <f>Daten!G16</f>
        <v>0</v>
      </c>
      <c r="B11" s="55" t="str">
        <f>IF(Daten!G10&gt;0,Daten!G10,"")</f>
        <v/>
      </c>
      <c r="C11" s="48" t="str">
        <f>IF(OR(C$6="",$B11=""),"",Daten!H115)</f>
        <v/>
      </c>
      <c r="D11" s="48" t="str">
        <f>IF(OR(D$6="",$B11=""),"",Daten!K115)</f>
        <v/>
      </c>
      <c r="E11" s="48" t="str">
        <f>IF(OR(E$6="",$B11=""),"",Daten!N115)</f>
        <v/>
      </c>
      <c r="F11" s="48" t="str">
        <f>IF(OR(F$6="",$B11=""),"",Daten!Q115)</f>
        <v/>
      </c>
      <c r="G11" s="48" t="str">
        <f>IF(OR(G$6="",$B11=""),"",Daten!T115)</f>
        <v/>
      </c>
      <c r="H11" s="48" t="str">
        <f>IF(OR(H$6="",$B11=""),"",Daten!W115)</f>
        <v/>
      </c>
      <c r="I11" s="48" t="str">
        <f>IF(OR(I$6="",$B11=""),"",Daten!Z115)</f>
        <v/>
      </c>
      <c r="J11" s="48" t="str">
        <f>IF(OR(J$6="",$B11=""),"",Daten!AC115)</f>
        <v/>
      </c>
      <c r="K11" s="48" t="str">
        <f>IF(OR(K$6="",$B11=""),"",Daten!AF115)</f>
        <v/>
      </c>
      <c r="L11" s="48" t="str">
        <f>IF(OR(L$6="",$B11=""),"",Daten!AI115)</f>
        <v/>
      </c>
      <c r="M11" s="48" t="str">
        <f>IF(OR(M$6="",$B11=""),"",Daten!AL115)</f>
        <v/>
      </c>
      <c r="N11" s="48" t="str">
        <f>IF(OR(N$6="",$B11=""),"",Daten!AO115)</f>
        <v/>
      </c>
      <c r="O11" s="48" t="str">
        <f>IF(OR(O$6="",$B11=""),"",Daten!AR115)</f>
        <v/>
      </c>
      <c r="P11" s="48" t="str">
        <f>IF(OR(P$6="",$B11=""),"",Daten!AU115)</f>
        <v/>
      </c>
      <c r="Q11" s="48" t="str">
        <f>IF(OR(Q$6="",$B11=""),"",Daten!AX115)</f>
        <v/>
      </c>
      <c r="R11" s="48" t="str">
        <f>IF(OR(R$6="",$B11=""),"",Daten!BA115)</f>
        <v/>
      </c>
      <c r="S11" s="48" t="str">
        <f>IF(OR(S$6="",$B11=""),"",Daten!BD115)</f>
        <v/>
      </c>
      <c r="T11" s="48" t="str">
        <f>IF(OR(T$6="",$B11=""),"",Daten!BG115)</f>
        <v/>
      </c>
      <c r="U11" s="48" t="str">
        <f>IF(OR(U$6="",$B11=""),"",Daten!BJ115)</f>
        <v/>
      </c>
      <c r="V11" s="48" t="str">
        <f>IF(OR(V$6="",$B11=""),"",Daten!BM115)</f>
        <v/>
      </c>
      <c r="W11" s="48" t="str">
        <f>IF(OR(W$6="",$B11=""),"",Daten!BP115)</f>
        <v/>
      </c>
      <c r="X11" s="48" t="str">
        <f>IF(OR(X$6="",$B11=""),"",Daten!BS115)</f>
        <v/>
      </c>
      <c r="Y11" s="48" t="str">
        <f>IF(OR(Y$6="",$B11=""),"",Daten!BV115)</f>
        <v/>
      </c>
      <c r="Z11" s="48" t="str">
        <f>IF(OR(Z$6="",$B11=""),"",Daten!BY115)</f>
        <v/>
      </c>
      <c r="AA11" s="54" t="str">
        <f>IF(OR(AA$6="",$B11=""),"",Daten!CB115)</f>
        <v/>
      </c>
    </row>
    <row r="12" spans="1:27">
      <c r="A12" s="33">
        <f>Daten!H16</f>
        <v>0</v>
      </c>
      <c r="B12" s="55" t="str">
        <f>IF(Daten!H10&gt;0,Daten!H10,"")</f>
        <v/>
      </c>
      <c r="C12" s="48" t="str">
        <f>IF(OR(C$6="",$B12=""),"",Daten!H122)</f>
        <v/>
      </c>
      <c r="D12" s="48" t="str">
        <f>IF(OR(D$6="",$B12=""),"",Daten!K122)</f>
        <v/>
      </c>
      <c r="E12" s="48" t="str">
        <f>IF(OR(E$6="",$B12=""),"",Daten!N122)</f>
        <v/>
      </c>
      <c r="F12" s="48" t="str">
        <f>IF(OR(F$6="",$B12=""),"",Daten!Q122)</f>
        <v/>
      </c>
      <c r="G12" s="48" t="str">
        <f>IF(OR(G$6="",$B12=""),"",Daten!T122)</f>
        <v/>
      </c>
      <c r="H12" s="48" t="str">
        <f>IF(OR(H$6="",$B12=""),"",Daten!W122)</f>
        <v/>
      </c>
      <c r="I12" s="48" t="str">
        <f>IF(OR(I$6="",$B12=""),"",Daten!Z122)</f>
        <v/>
      </c>
      <c r="J12" s="48" t="str">
        <f>IF(OR(J$6="",$B12=""),"",Daten!AC122)</f>
        <v/>
      </c>
      <c r="K12" s="48" t="str">
        <f>IF(OR(K$6="",$B12=""),"",Daten!AF122)</f>
        <v/>
      </c>
      <c r="L12" s="48" t="str">
        <f>IF(OR(L$6="",$B12=""),"",Daten!AI122)</f>
        <v/>
      </c>
      <c r="M12" s="48" t="str">
        <f>IF(OR(M$6="",$B12=""),"",Daten!AL122)</f>
        <v/>
      </c>
      <c r="N12" s="48" t="str">
        <f>IF(OR(N$6="",$B12=""),"",Daten!AO122)</f>
        <v/>
      </c>
      <c r="O12" s="48" t="str">
        <f>IF(OR(O$6="",$B12=""),"",Daten!AR122)</f>
        <v/>
      </c>
      <c r="P12" s="48" t="str">
        <f>IF(OR(P$6="",$B12=""),"",Daten!AU122)</f>
        <v/>
      </c>
      <c r="Q12" s="48" t="str">
        <f>IF(OR(Q$6="",$B12=""),"",Daten!AX122)</f>
        <v/>
      </c>
      <c r="R12" s="48" t="str">
        <f>IF(OR(R$6="",$B12=""),"",Daten!BA122)</f>
        <v/>
      </c>
      <c r="S12" s="48" t="str">
        <f>IF(OR(S$6="",$B12=""),"",Daten!BD122)</f>
        <v/>
      </c>
      <c r="T12" s="48" t="str">
        <f>IF(OR(T$6="",$B12=""),"",Daten!BG122)</f>
        <v/>
      </c>
      <c r="U12" s="48" t="str">
        <f>IF(OR(U$6="",$B12=""),"",Daten!BJ122)</f>
        <v/>
      </c>
      <c r="V12" s="48" t="str">
        <f>IF(OR(V$6="",$B12=""),"",Daten!BM122)</f>
        <v/>
      </c>
      <c r="W12" s="48" t="str">
        <f>IF(OR(W$6="",$B12=""),"",Daten!BP122)</f>
        <v/>
      </c>
      <c r="X12" s="48" t="str">
        <f>IF(OR(X$6="",$B12=""),"",Daten!BS122)</f>
        <v/>
      </c>
      <c r="Y12" s="48" t="str">
        <f>IF(OR(Y$6="",$B12=""),"",Daten!BV122)</f>
        <v/>
      </c>
      <c r="Z12" s="48" t="str">
        <f>IF(OR(Z$6="",$B12=""),"",Daten!BY122)</f>
        <v/>
      </c>
      <c r="AA12" s="54" t="str">
        <f>IF(OR(AA$6="",$B12=""),"",Daten!CB122)</f>
        <v/>
      </c>
    </row>
    <row r="13" spans="1:27">
      <c r="A13" s="33">
        <f>Daten!I16</f>
        <v>0</v>
      </c>
      <c r="B13" s="55" t="str">
        <f>IF(Daten!I10&gt;0,Daten!I10,"")</f>
        <v/>
      </c>
      <c r="C13" s="48" t="str">
        <f>IF(OR(C$6="",$B13=""),"",Daten!H129)</f>
        <v/>
      </c>
      <c r="D13" s="48" t="str">
        <f>IF(OR(D$6="",$B13=""),"",Daten!K129)</f>
        <v/>
      </c>
      <c r="E13" s="48" t="str">
        <f>IF(OR(E$6="",$B13=""),"",Daten!N129)</f>
        <v/>
      </c>
      <c r="F13" s="48" t="str">
        <f>IF(OR(F$6="",$B13=""),"",Daten!Q129)</f>
        <v/>
      </c>
      <c r="G13" s="48" t="str">
        <f>IF(OR(G$6="",$B13=""),"",Daten!T129)</f>
        <v/>
      </c>
      <c r="H13" s="48" t="str">
        <f>IF(OR(H$6="",$B13=""),"",Daten!W129)</f>
        <v/>
      </c>
      <c r="I13" s="48" t="str">
        <f>IF(OR(I$6="",$B13=""),"",Daten!Z129)</f>
        <v/>
      </c>
      <c r="J13" s="48" t="str">
        <f>IF(OR(J$6="",$B13=""),"",Daten!AC129)</f>
        <v/>
      </c>
      <c r="K13" s="48" t="str">
        <f>IF(OR(K$6="",$B13=""),"",Daten!AF129)</f>
        <v/>
      </c>
      <c r="L13" s="48" t="str">
        <f>IF(OR(L$6="",$B13=""),"",Daten!AI129)</f>
        <v/>
      </c>
      <c r="M13" s="48" t="str">
        <f>IF(OR(M$6="",$B13=""),"",Daten!AL129)</f>
        <v/>
      </c>
      <c r="N13" s="48" t="str">
        <f>IF(OR(N$6="",$B13=""),"",Daten!AO129)</f>
        <v/>
      </c>
      <c r="O13" s="48" t="str">
        <f>IF(OR(O$6="",$B13=""),"",Daten!AR129)</f>
        <v/>
      </c>
      <c r="P13" s="48" t="str">
        <f>IF(OR(P$6="",$B13=""),"",Daten!AU129)</f>
        <v/>
      </c>
      <c r="Q13" s="48" t="str">
        <f>IF(OR(Q$6="",$B13=""),"",Daten!AX129)</f>
        <v/>
      </c>
      <c r="R13" s="48" t="str">
        <f>IF(OR(R$6="",$B13=""),"",Daten!BA129)</f>
        <v/>
      </c>
      <c r="S13" s="48" t="str">
        <f>IF(OR(S$6="",$B13=""),"",Daten!BD129)</f>
        <v/>
      </c>
      <c r="T13" s="48" t="str">
        <f>IF(OR(T$6="",$B13=""),"",Daten!BG129)</f>
        <v/>
      </c>
      <c r="U13" s="48" t="str">
        <f>IF(OR(U$6="",$B13=""),"",Daten!BJ129)</f>
        <v/>
      </c>
      <c r="V13" s="48" t="str">
        <f>IF(OR(V$6="",$B13=""),"",Daten!BM129)</f>
        <v/>
      </c>
      <c r="W13" s="48" t="str">
        <f>IF(OR(W$6="",$B13=""),"",Daten!BP129)</f>
        <v/>
      </c>
      <c r="X13" s="48" t="str">
        <f>IF(OR(X$6="",$B13=""),"",Daten!BS129)</f>
        <v/>
      </c>
      <c r="Y13" s="48" t="str">
        <f>IF(OR(Y$6="",$B13=""),"",Daten!BV129)</f>
        <v/>
      </c>
      <c r="Z13" s="48" t="str">
        <f>IF(OR(Z$6="",$B13=""),"",Daten!BY129)</f>
        <v/>
      </c>
      <c r="AA13" s="54" t="str">
        <f>IF(OR(AA$6="",$B13=""),"",Daten!CB129)</f>
        <v/>
      </c>
    </row>
    <row r="14" spans="1:27">
      <c r="A14" s="33">
        <f>Daten!J16</f>
        <v>0</v>
      </c>
      <c r="B14" s="55" t="str">
        <f>IF(Daten!J10&gt;0,Daten!J10,"")</f>
        <v/>
      </c>
      <c r="C14" s="48" t="str">
        <f>IF(OR(C$6="",$B14=""),"",Daten!H136)</f>
        <v/>
      </c>
      <c r="D14" s="48" t="str">
        <f>IF(OR(D$6="",$B14=""),"",Daten!K136)</f>
        <v/>
      </c>
      <c r="E14" s="48" t="str">
        <f>IF(OR(E$6="",$B14=""),"",Daten!N136)</f>
        <v/>
      </c>
      <c r="F14" s="48" t="str">
        <f>IF(OR(F$6="",$B14=""),"",Daten!Q136)</f>
        <v/>
      </c>
      <c r="G14" s="48" t="str">
        <f>IF(OR(G$6="",$B14=""),"",Daten!T136)</f>
        <v/>
      </c>
      <c r="H14" s="48" t="str">
        <f>IF(OR(H$6="",$B14=""),"",Daten!W136)</f>
        <v/>
      </c>
      <c r="I14" s="48" t="str">
        <f>IF(OR(I$6="",$B14=""),"",Daten!Z136)</f>
        <v/>
      </c>
      <c r="J14" s="48" t="str">
        <f>IF(OR(J$6="",$B14=""),"",Daten!AC136)</f>
        <v/>
      </c>
      <c r="K14" s="48" t="str">
        <f>IF(OR(K$6="",$B14=""),"",Daten!AF136)</f>
        <v/>
      </c>
      <c r="L14" s="48" t="str">
        <f>IF(OR(L$6="",$B14=""),"",Daten!AI136)</f>
        <v/>
      </c>
      <c r="M14" s="48" t="str">
        <f>IF(OR(M$6="",$B14=""),"",Daten!AL136)</f>
        <v/>
      </c>
      <c r="N14" s="48" t="str">
        <f>IF(OR(N$6="",$B14=""),"",Daten!AO136)</f>
        <v/>
      </c>
      <c r="O14" s="48" t="str">
        <f>IF(OR(O$6="",$B14=""),"",Daten!AR136)</f>
        <v/>
      </c>
      <c r="P14" s="48" t="str">
        <f>IF(OR(P$6="",$B14=""),"",Daten!AU136)</f>
        <v/>
      </c>
      <c r="Q14" s="48" t="str">
        <f>IF(OR(Q$6="",$B14=""),"",Daten!AX136)</f>
        <v/>
      </c>
      <c r="R14" s="48" t="str">
        <f>IF(OR(R$6="",$B14=""),"",Daten!BA136)</f>
        <v/>
      </c>
      <c r="S14" s="48" t="str">
        <f>IF(OR(S$6="",$B14=""),"",Daten!BD136)</f>
        <v/>
      </c>
      <c r="T14" s="48" t="str">
        <f>IF(OR(T$6="",$B14=""),"",Daten!BG136)</f>
        <v/>
      </c>
      <c r="U14" s="48" t="str">
        <f>IF(OR(U$6="",$B14=""),"",Daten!BJ136)</f>
        <v/>
      </c>
      <c r="V14" s="48" t="str">
        <f>IF(OR(V$6="",$B14=""),"",Daten!BM136)</f>
        <v/>
      </c>
      <c r="W14" s="48" t="str">
        <f>IF(OR(W$6="",$B14=""),"",Daten!BP136)</f>
        <v/>
      </c>
      <c r="X14" s="48" t="str">
        <f>IF(OR(X$6="",$B14=""),"",Daten!BS136)</f>
        <v/>
      </c>
      <c r="Y14" s="48" t="str">
        <f>IF(OR(Y$6="",$B14=""),"",Daten!BV136)</f>
        <v/>
      </c>
      <c r="Z14" s="48" t="str">
        <f>IF(OR(Z$6="",$B14=""),"",Daten!BY136)</f>
        <v/>
      </c>
      <c r="AA14" s="54" t="str">
        <f>IF(OR(AA$6="",$B14=""),"",Daten!CB136)</f>
        <v/>
      </c>
    </row>
    <row r="15" spans="1:27">
      <c r="A15" s="33">
        <f>Daten!K16</f>
        <v>0</v>
      </c>
      <c r="B15" s="55" t="str">
        <f>IF(Daten!K10,Daten!K10,"")</f>
        <v/>
      </c>
      <c r="C15" s="48" t="str">
        <f>IF(OR(C$6="",$B15=""),"",Daten!H143)</f>
        <v/>
      </c>
      <c r="D15" s="48" t="str">
        <f>IF(OR(D$6="",$B15=""),"",Daten!K143)</f>
        <v/>
      </c>
      <c r="E15" s="48" t="str">
        <f>IF(OR(E$6="",$B15=""),"",Daten!N143)</f>
        <v/>
      </c>
      <c r="F15" s="48" t="str">
        <f>IF(OR(F$6="",$B15=""),"",Daten!Q143)</f>
        <v/>
      </c>
      <c r="G15" s="48" t="str">
        <f>IF(OR(G$6="",$B15=""),"",Daten!T143)</f>
        <v/>
      </c>
      <c r="H15" s="48" t="str">
        <f>IF(OR(H$6="",$B15=""),"",Daten!W143)</f>
        <v/>
      </c>
      <c r="I15" s="48" t="str">
        <f>IF(OR(I$6="",$B15=""),"",Daten!Z143)</f>
        <v/>
      </c>
      <c r="J15" s="48" t="str">
        <f>IF(OR(J$6="",$B15=""),"",Daten!AC143)</f>
        <v/>
      </c>
      <c r="K15" s="48" t="str">
        <f>IF(OR(K$6="",$B15=""),"",Daten!AF143)</f>
        <v/>
      </c>
      <c r="L15" s="48" t="str">
        <f>IF(OR(L$6="",$B15=""),"",Daten!AI143)</f>
        <v/>
      </c>
      <c r="M15" s="48" t="str">
        <f>IF(OR(M$6="",$B15=""),"",Daten!AL143)</f>
        <v/>
      </c>
      <c r="N15" s="48" t="str">
        <f>IF(OR(N$6="",$B15=""),"",Daten!AO143)</f>
        <v/>
      </c>
      <c r="O15" s="48" t="str">
        <f>IF(OR(O$6="",$B15=""),"",Daten!AR143)</f>
        <v/>
      </c>
      <c r="P15" s="48" t="str">
        <f>IF(OR(P$6="",$B15=""),"",Daten!AU143)</f>
        <v/>
      </c>
      <c r="Q15" s="48" t="str">
        <f>IF(OR(Q$6="",$B15=""),"",Daten!AX143)</f>
        <v/>
      </c>
      <c r="R15" s="48" t="str">
        <f>IF(OR(R$6="",$B15=""),"",Daten!BA143)</f>
        <v/>
      </c>
      <c r="S15" s="48" t="str">
        <f>IF(OR(S$6="",$B15=""),"",Daten!BD143)</f>
        <v/>
      </c>
      <c r="T15" s="48" t="str">
        <f>IF(OR(T$6="",$B15=""),"",Daten!BG143)</f>
        <v/>
      </c>
      <c r="U15" s="48" t="str">
        <f>IF(OR(U$6="",$B15=""),"",Daten!BJ143)</f>
        <v/>
      </c>
      <c r="V15" s="48" t="str">
        <f>IF(OR(V$6="",$B15=""),"",Daten!BM143)</f>
        <v/>
      </c>
      <c r="W15" s="48" t="str">
        <f>IF(OR(W$6="",$B15=""),"",Daten!BP143)</f>
        <v/>
      </c>
      <c r="X15" s="48" t="str">
        <f>IF(OR(X$6="",$B15=""),"",Daten!BS143)</f>
        <v/>
      </c>
      <c r="Y15" s="48" t="str">
        <f>IF(OR(Y$6="",$B15=""),"",Daten!BV143)</f>
        <v/>
      </c>
      <c r="Z15" s="48" t="str">
        <f>IF(OR(Z$6="",$B15=""),"",Daten!BY143)</f>
        <v/>
      </c>
      <c r="AA15" s="54" t="str">
        <f>IF(OR(AA$6="",$B15=""),"",Daten!CB143)</f>
        <v/>
      </c>
    </row>
    <row r="16" spans="1:27">
      <c r="A16" s="33">
        <f>Daten!L16</f>
        <v>0</v>
      </c>
      <c r="B16" s="55" t="str">
        <f>IF(Daten!L10&gt;0,Daten!L10,"")</f>
        <v/>
      </c>
      <c r="C16" s="48" t="str">
        <f>IF(OR(C$6="",$B16=""),"",Daten!H150)</f>
        <v/>
      </c>
      <c r="D16" s="48" t="str">
        <f>IF(OR(D$6="",$B16=""),"",Daten!K150)</f>
        <v/>
      </c>
      <c r="E16" s="48" t="str">
        <f>IF(OR(E$6="",$B16=""),"",Daten!N150)</f>
        <v/>
      </c>
      <c r="F16" s="48" t="str">
        <f>IF(OR(F$6="",$B16=""),"",Daten!Q150)</f>
        <v/>
      </c>
      <c r="G16" s="48" t="str">
        <f>IF(OR(G$6="",$B16=""),"",Daten!T150)</f>
        <v/>
      </c>
      <c r="H16" s="48" t="str">
        <f>IF(OR(H$6="",$B16=""),"",Daten!W150)</f>
        <v/>
      </c>
      <c r="I16" s="48" t="str">
        <f>IF(OR(I$6="",$B16=""),"",Daten!Z150)</f>
        <v/>
      </c>
      <c r="J16" s="48" t="str">
        <f>IF(OR(J$6="",$B16=""),"",Daten!AC150)</f>
        <v/>
      </c>
      <c r="K16" s="48" t="str">
        <f>IF(OR(K$6="",$B16=""),"",Daten!AF150)</f>
        <v/>
      </c>
      <c r="L16" s="48" t="str">
        <f>IF(OR(L$6="",$B16=""),"",Daten!AI150)</f>
        <v/>
      </c>
      <c r="M16" s="48" t="str">
        <f>IF(OR(M$6="",$B16=""),"",Daten!AL150)</f>
        <v/>
      </c>
      <c r="N16" s="48" t="str">
        <f>IF(OR(N$6="",$B16=""),"",Daten!AO150)</f>
        <v/>
      </c>
      <c r="O16" s="48" t="str">
        <f>IF(OR(O$6="",$B16=""),"",Daten!AR150)</f>
        <v/>
      </c>
      <c r="P16" s="48" t="str">
        <f>IF(OR(P$6="",$B16=""),"",Daten!AU150)</f>
        <v/>
      </c>
      <c r="Q16" s="48" t="str">
        <f>IF(OR(Q$6="",$B16=""),"",Daten!AX150)</f>
        <v/>
      </c>
      <c r="R16" s="48" t="str">
        <f>IF(OR(R$6="",$B16=""),"",Daten!BA150)</f>
        <v/>
      </c>
      <c r="S16" s="48" t="str">
        <f>IF(OR(S$6="",$B16=""),"",Daten!BD150)</f>
        <v/>
      </c>
      <c r="T16" s="48" t="str">
        <f>IF(OR(T$6="",$B16=""),"",Daten!BG150)</f>
        <v/>
      </c>
      <c r="U16" s="48" t="str">
        <f>IF(OR(U$6="",$B16=""),"",Daten!BJ150)</f>
        <v/>
      </c>
      <c r="V16" s="48" t="str">
        <f>IF(OR(V$6="",$B16=""),"",Daten!BM150)</f>
        <v/>
      </c>
      <c r="W16" s="48" t="str">
        <f>IF(OR(W$6="",$B16=""),"",Daten!BP150)</f>
        <v/>
      </c>
      <c r="X16" s="48" t="str">
        <f>IF(OR(X$6="",$B16=""),"",Daten!BS150)</f>
        <v/>
      </c>
      <c r="Y16" s="48" t="str">
        <f>IF(OR(Y$6="",$B16=""),"",Daten!BV150)</f>
        <v/>
      </c>
      <c r="Z16" s="48" t="str">
        <f>IF(OR(Z$6="",$B16=""),"",Daten!BY150)</f>
        <v/>
      </c>
      <c r="AA16" s="54" t="str">
        <f>IF(OR(AA$6="",$B16=""),"",Daten!CB150)</f>
        <v/>
      </c>
    </row>
    <row r="17" spans="1:27">
      <c r="A17" s="33">
        <f>Daten!M16</f>
        <v>0</v>
      </c>
      <c r="B17" s="55" t="str">
        <f>IF(Daten!M10&gt;0,Daten!M10,"")</f>
        <v/>
      </c>
      <c r="C17" s="48" t="str">
        <f>IF(OR(C$6="",$B17=""),"",Daten!H157)</f>
        <v/>
      </c>
      <c r="D17" s="48" t="str">
        <f>IF(OR(D$6="",$B17=""),"",Daten!K157)</f>
        <v/>
      </c>
      <c r="E17" s="48" t="str">
        <f>IF(OR(E$6="",$B17=""),"",Daten!N157)</f>
        <v/>
      </c>
      <c r="F17" s="48" t="str">
        <f>IF(OR(F$6="",$B17=""),"",Daten!Q157)</f>
        <v/>
      </c>
      <c r="G17" s="48" t="str">
        <f>IF(OR(G$6="",$B17=""),"",Daten!T157)</f>
        <v/>
      </c>
      <c r="H17" s="48" t="str">
        <f>IF(OR(H$6="",$B17=""),"",Daten!W157)</f>
        <v/>
      </c>
      <c r="I17" s="48" t="str">
        <f>IF(OR(I$6="",$B17=""),"",Daten!Z157)</f>
        <v/>
      </c>
      <c r="J17" s="48" t="str">
        <f>IF(OR(J$6="",$B17=""),"",Daten!AC157)</f>
        <v/>
      </c>
      <c r="K17" s="48" t="str">
        <f>IF(OR(K$6="",$B17=""),"",Daten!AF157)</f>
        <v/>
      </c>
      <c r="L17" s="48" t="str">
        <f>IF(OR(L$6="",$B17=""),"",Daten!AI157)</f>
        <v/>
      </c>
      <c r="M17" s="48" t="str">
        <f>IF(OR(M$6="",$B17=""),"",Daten!AL157)</f>
        <v/>
      </c>
      <c r="N17" s="48" t="str">
        <f>IF(OR(N$6="",$B17=""),"",Daten!AO157)</f>
        <v/>
      </c>
      <c r="O17" s="48" t="str">
        <f>IF(OR(O$6="",$B17=""),"",Daten!AR157)</f>
        <v/>
      </c>
      <c r="P17" s="48" t="str">
        <f>IF(OR(P$6="",$B17=""),"",Daten!AU157)</f>
        <v/>
      </c>
      <c r="Q17" s="48" t="str">
        <f>IF(OR(Q$6="",$B17=""),"",Daten!AX157)</f>
        <v/>
      </c>
      <c r="R17" s="48" t="str">
        <f>IF(OR(R$6="",$B17=""),"",Daten!BA157)</f>
        <v/>
      </c>
      <c r="S17" s="48" t="str">
        <f>IF(OR(S$6="",$B17=""),"",Daten!BD157)</f>
        <v/>
      </c>
      <c r="T17" s="48" t="str">
        <f>IF(OR(T$6="",$B17=""),"",Daten!BG157)</f>
        <v/>
      </c>
      <c r="U17" s="48" t="str">
        <f>IF(OR(U$6="",$B17=""),"",Daten!BJ157)</f>
        <v/>
      </c>
      <c r="V17" s="48" t="str">
        <f>IF(OR(V$6="",$B17=""),"",Daten!BM157)</f>
        <v/>
      </c>
      <c r="W17" s="48" t="str">
        <f>IF(OR(W$6="",$B17=""),"",Daten!BP157)</f>
        <v/>
      </c>
      <c r="X17" s="48" t="str">
        <f>IF(OR(X$6="",$B17=""),"",Daten!BS157)</f>
        <v/>
      </c>
      <c r="Y17" s="48" t="str">
        <f>IF(OR(Y$6="",$B17=""),"",Daten!BV157)</f>
        <v/>
      </c>
      <c r="Z17" s="48" t="str">
        <f>IF(OR(Z$6="",$B17=""),"",Daten!BY157)</f>
        <v/>
      </c>
      <c r="AA17" s="54" t="str">
        <f>IF(OR(AA$6="",$B17=""),"",Daten!CB157)</f>
        <v/>
      </c>
    </row>
    <row r="18" spans="1:27">
      <c r="A18" s="33">
        <f>Daten!N16</f>
        <v>0</v>
      </c>
      <c r="B18" s="55" t="str">
        <f>IF(Daten!N10&gt;0,Daten!N10,"")</f>
        <v/>
      </c>
      <c r="C18" s="48" t="str">
        <f>IF(OR(C$6="",$B18=""),"",Daten!H164)</f>
        <v/>
      </c>
      <c r="D18" s="48" t="str">
        <f>IF(OR(D$6="",$B18=""),"",Daten!K164)</f>
        <v/>
      </c>
      <c r="E18" s="48" t="str">
        <f>IF(OR(E$6="",$B18=""),"",Daten!N164)</f>
        <v/>
      </c>
      <c r="F18" s="48" t="str">
        <f>IF(OR(F$6="",$B18=""),"",Daten!Q164)</f>
        <v/>
      </c>
      <c r="G18" s="48" t="str">
        <f>IF(OR(G$6="",$B18=""),"",Daten!T164)</f>
        <v/>
      </c>
      <c r="H18" s="48" t="str">
        <f>IF(OR(H$6="",$B18=""),"",Daten!W164)</f>
        <v/>
      </c>
      <c r="I18" s="48" t="str">
        <f>IF(OR(I$6="",$B18=""),"",Daten!Z164)</f>
        <v/>
      </c>
      <c r="J18" s="48" t="str">
        <f>IF(OR(J$6="",$B18=""),"",Daten!AC164)</f>
        <v/>
      </c>
      <c r="K18" s="48" t="str">
        <f>IF(OR(K$6="",$B18=""),"",Daten!AF164)</f>
        <v/>
      </c>
      <c r="L18" s="48" t="str">
        <f>IF(OR(L$6="",$B18=""),"",Daten!AI164)</f>
        <v/>
      </c>
      <c r="M18" s="48" t="str">
        <f>IF(OR(M$6="",$B18=""),"",Daten!AL164)</f>
        <v/>
      </c>
      <c r="N18" s="48" t="str">
        <f>IF(OR(N$6="",$B18=""),"",Daten!AO164)</f>
        <v/>
      </c>
      <c r="O18" s="48" t="str">
        <f>IF(OR(O$6="",$B18=""),"",Daten!AR164)</f>
        <v/>
      </c>
      <c r="P18" s="48" t="str">
        <f>IF(OR(P$6="",$B18=""),"",Daten!AU164)</f>
        <v/>
      </c>
      <c r="Q18" s="48" t="str">
        <f>IF(OR(Q$6="",$B18=""),"",Daten!AX164)</f>
        <v/>
      </c>
      <c r="R18" s="48" t="str">
        <f>IF(OR(R$6="",$B18=""),"",Daten!BA164)</f>
        <v/>
      </c>
      <c r="S18" s="48" t="str">
        <f>IF(OR(S$6="",$B18=""),"",Daten!BD164)</f>
        <v/>
      </c>
      <c r="T18" s="48" t="str">
        <f>IF(OR(T$6="",$B18=""),"",Daten!BG164)</f>
        <v/>
      </c>
      <c r="U18" s="48" t="str">
        <f>IF(OR(U$6="",$B18=""),"",Daten!BJ164)</f>
        <v/>
      </c>
      <c r="V18" s="48" t="str">
        <f>IF(OR(V$6="",$B18=""),"",Daten!BM164)</f>
        <v/>
      </c>
      <c r="W18" s="48" t="str">
        <f>IF(OR(W$6="",$B18=""),"",Daten!BP164)</f>
        <v/>
      </c>
      <c r="X18" s="48" t="str">
        <f>IF(OR(X$6="",$B18=""),"",Daten!BS164)</f>
        <v/>
      </c>
      <c r="Y18" s="48" t="str">
        <f>IF(OR(Y$6="",$B18=""),"",Daten!BV164)</f>
        <v/>
      </c>
      <c r="Z18" s="48" t="str">
        <f>IF(OR(Z$6="",$B18=""),"",Daten!BY164)</f>
        <v/>
      </c>
      <c r="AA18" s="54" t="str">
        <f>IF(OR(AA$6="",$B18=""),"",Daten!CB164)</f>
        <v/>
      </c>
    </row>
    <row r="19" spans="1:27">
      <c r="A19" s="33">
        <f>Daten!O16</f>
        <v>0</v>
      </c>
      <c r="B19" s="55" t="str">
        <f>IF(Daten!O10&gt;0,Daten!O10,"")</f>
        <v/>
      </c>
      <c r="C19" s="48" t="str">
        <f>IF(OR(C$6="",$B19=""),"",Daten!H171)</f>
        <v/>
      </c>
      <c r="D19" s="48" t="str">
        <f>IF(OR(D$6="",$B19=""),"",Daten!K171)</f>
        <v/>
      </c>
      <c r="E19" s="48" t="str">
        <f>IF(OR(E$6="",$B19=""),"",Daten!N171)</f>
        <v/>
      </c>
      <c r="F19" s="48" t="str">
        <f>IF(OR(F$6="",$B19=""),"",Daten!Q171)</f>
        <v/>
      </c>
      <c r="G19" s="48" t="str">
        <f>IF(OR(G$6="",$B19=""),"",Daten!T171)</f>
        <v/>
      </c>
      <c r="H19" s="48" t="str">
        <f>IF(OR(H$6="",$B19=""),"",Daten!W171)</f>
        <v/>
      </c>
      <c r="I19" s="48" t="str">
        <f>IF(OR(I$6="",$B19=""),"",Daten!Z171)</f>
        <v/>
      </c>
      <c r="J19" s="48" t="str">
        <f>IF(OR(J$6="",$B19=""),"",Daten!AC171)</f>
        <v/>
      </c>
      <c r="K19" s="48" t="str">
        <f>IF(OR(K$6="",$B19=""),"",Daten!AF171)</f>
        <v/>
      </c>
      <c r="L19" s="48" t="str">
        <f>IF(OR(L$6="",$B19=""),"",Daten!AI171)</f>
        <v/>
      </c>
      <c r="M19" s="48" t="str">
        <f>IF(OR(M$6="",$B19=""),"",Daten!AL171)</f>
        <v/>
      </c>
      <c r="N19" s="48" t="str">
        <f>IF(OR(N$6="",$B19=""),"",Daten!AO171)</f>
        <v/>
      </c>
      <c r="O19" s="48" t="str">
        <f>IF(OR(O$6="",$B19=""),"",Daten!AR171)</f>
        <v/>
      </c>
      <c r="P19" s="48" t="str">
        <f>IF(OR(P$6="",$B19=""),"",Daten!AU171)</f>
        <v/>
      </c>
      <c r="Q19" s="48" t="str">
        <f>IF(OR(Q$6="",$B19=""),"",Daten!AX171)</f>
        <v/>
      </c>
      <c r="R19" s="48" t="str">
        <f>IF(OR(R$6="",$B19=""),"",Daten!BA171)</f>
        <v/>
      </c>
      <c r="S19" s="48" t="str">
        <f>IF(OR(S$6="",$B19=""),"",Daten!BD171)</f>
        <v/>
      </c>
      <c r="T19" s="48" t="str">
        <f>IF(OR(T$6="",$B19=""),"",Daten!BG171)</f>
        <v/>
      </c>
      <c r="U19" s="48" t="str">
        <f>IF(OR(U$6="",$B19=""),"",Daten!BJ171)</f>
        <v/>
      </c>
      <c r="V19" s="48" t="str">
        <f>IF(OR(V$6="",$B19=""),"",Daten!BM171)</f>
        <v/>
      </c>
      <c r="W19" s="48" t="str">
        <f>IF(OR(W$6="",$B19=""),"",Daten!BP171)</f>
        <v/>
      </c>
      <c r="X19" s="48" t="str">
        <f>IF(OR(X$6="",$B19=""),"",Daten!BS171)</f>
        <v/>
      </c>
      <c r="Y19" s="48" t="str">
        <f>IF(OR(Y$6="",$B19=""),"",Daten!BV171)</f>
        <v/>
      </c>
      <c r="Z19" s="48" t="str">
        <f>IF(OR(Z$6="",$B19=""),"",Daten!BY171)</f>
        <v/>
      </c>
      <c r="AA19" s="54" t="str">
        <f>IF(OR(AA$6="",$B19=""),"",Daten!CB171)</f>
        <v/>
      </c>
    </row>
    <row r="20" spans="1:27">
      <c r="A20" s="33">
        <f>Daten!P16</f>
        <v>0</v>
      </c>
      <c r="B20" s="55" t="str">
        <f>IF(Daten!P10&gt;0,Daten!P10,"")</f>
        <v/>
      </c>
      <c r="C20" s="48" t="str">
        <f>IF(OR(C$6="",$B20=""),"",Daten!H178)</f>
        <v/>
      </c>
      <c r="D20" s="48" t="str">
        <f>IF(OR(D$6="",$B20=""),"",Daten!K178)</f>
        <v/>
      </c>
      <c r="E20" s="48" t="str">
        <f>IF(OR(E$6="",$B20=""),"",Daten!N178)</f>
        <v/>
      </c>
      <c r="F20" s="48" t="str">
        <f>IF(OR(F$6="",$B20=""),"",Daten!Q178)</f>
        <v/>
      </c>
      <c r="G20" s="48" t="str">
        <f>IF(OR(G$6="",$B20=""),"",Daten!T178)</f>
        <v/>
      </c>
      <c r="H20" s="48" t="str">
        <f>IF(OR(H$6="",$B20=""),"",Daten!W178)</f>
        <v/>
      </c>
      <c r="I20" s="48" t="str">
        <f>IF(OR(I$6="",$B20=""),"",Daten!Z178)</f>
        <v/>
      </c>
      <c r="J20" s="48" t="str">
        <f>IF(OR(J$6="",$B20=""),"",Daten!AC178)</f>
        <v/>
      </c>
      <c r="K20" s="48" t="str">
        <f>IF(OR(K$6="",$B20=""),"",Daten!AF178)</f>
        <v/>
      </c>
      <c r="L20" s="48" t="str">
        <f>IF(OR(L$6="",$B20=""),"",Daten!AI178)</f>
        <v/>
      </c>
      <c r="M20" s="48" t="str">
        <f>IF(OR(M$6="",$B20=""),"",Daten!AL178)</f>
        <v/>
      </c>
      <c r="N20" s="48" t="str">
        <f>IF(OR(N$6="",$B20=""),"",Daten!AO178)</f>
        <v/>
      </c>
      <c r="O20" s="48" t="str">
        <f>IF(OR(O$6="",$B20=""),"",Daten!AR178)</f>
        <v/>
      </c>
      <c r="P20" s="48" t="str">
        <f>IF(OR(P$6="",$B20=""),"",Daten!AU178)</f>
        <v/>
      </c>
      <c r="Q20" s="48" t="str">
        <f>IF(OR(Q$6="",$B20=""),"",Daten!AX178)</f>
        <v/>
      </c>
      <c r="R20" s="48" t="str">
        <f>IF(OR(R$6="",$B20=""),"",Daten!BA178)</f>
        <v/>
      </c>
      <c r="S20" s="48" t="str">
        <f>IF(OR(S$6="",$B20=""),"",Daten!BD178)</f>
        <v/>
      </c>
      <c r="T20" s="48" t="str">
        <f>IF(OR(T$6="",$B20=""),"",Daten!BG178)</f>
        <v/>
      </c>
      <c r="U20" s="48" t="str">
        <f>IF(OR(U$6="",$B20=""),"",Daten!BJ178)</f>
        <v/>
      </c>
      <c r="V20" s="48" t="str">
        <f>IF(OR(V$6="",$B20=""),"",Daten!BM178)</f>
        <v/>
      </c>
      <c r="W20" s="48" t="str">
        <f>IF(OR(W$6="",$B20=""),"",Daten!BP178)</f>
        <v/>
      </c>
      <c r="X20" s="48" t="str">
        <f>IF(OR(X$6="",$B20=""),"",Daten!BS178)</f>
        <v/>
      </c>
      <c r="Y20" s="48" t="str">
        <f>IF(OR(Y$6="",$B20=""),"",Daten!BV178)</f>
        <v/>
      </c>
      <c r="Z20" s="48" t="str">
        <f>IF(OR(Z$6="",$B20=""),"",Daten!BY178)</f>
        <v/>
      </c>
      <c r="AA20" s="54" t="str">
        <f>IF(OR(AA$6="",$B20=""),"",Daten!CB178)</f>
        <v/>
      </c>
    </row>
    <row r="21" spans="1:27">
      <c r="A21" s="33">
        <f>Daten!Q16</f>
        <v>0</v>
      </c>
      <c r="B21" s="55" t="str">
        <f>IF(Daten!Q10&gt;0,Daten!Q10,"")</f>
        <v/>
      </c>
      <c r="C21" s="48" t="str">
        <f>IF(OR(C$6="",$B21=""),"",Daten!H185)</f>
        <v/>
      </c>
      <c r="D21" s="48" t="str">
        <f>IF(OR(D$6="",$B21=""),"",Daten!K185)</f>
        <v/>
      </c>
      <c r="E21" s="48" t="str">
        <f>IF(OR(E$6="",$B21=""),"",Daten!N185)</f>
        <v/>
      </c>
      <c r="F21" s="48" t="str">
        <f>IF(OR(F$6="",$B21=""),"",Daten!Q185)</f>
        <v/>
      </c>
      <c r="G21" s="48" t="str">
        <f>IF(OR(G$6="",$B21=""),"",Daten!T185)</f>
        <v/>
      </c>
      <c r="H21" s="48" t="str">
        <f>IF(OR(H$6="",$B21=""),"",Daten!W185)</f>
        <v/>
      </c>
      <c r="I21" s="48" t="str">
        <f>IF(OR(I$6="",$B21=""),"",Daten!Z185)</f>
        <v/>
      </c>
      <c r="J21" s="48" t="str">
        <f>IF(OR(J$6="",$B21=""),"",Daten!AC185)</f>
        <v/>
      </c>
      <c r="K21" s="48" t="str">
        <f>IF(OR(K$6="",$B21=""),"",Daten!AF185)</f>
        <v/>
      </c>
      <c r="L21" s="48" t="str">
        <f>IF(OR(L$6="",$B21=""),"",Daten!AI185)</f>
        <v/>
      </c>
      <c r="M21" s="48" t="str">
        <f>IF(OR(M$6="",$B21=""),"",Daten!AL185)</f>
        <v/>
      </c>
      <c r="N21" s="48" t="str">
        <f>IF(OR(N$6="",$B21=""),"",Daten!AO185)</f>
        <v/>
      </c>
      <c r="O21" s="48" t="str">
        <f>IF(OR(O$6="",$B21=""),"",Daten!AR185)</f>
        <v/>
      </c>
      <c r="P21" s="48" t="str">
        <f>IF(OR(P$6="",$B21=""),"",Daten!AU185)</f>
        <v/>
      </c>
      <c r="Q21" s="48" t="str">
        <f>IF(OR(Q$6="",$B21=""),"",Daten!AX185)</f>
        <v/>
      </c>
      <c r="R21" s="48" t="str">
        <f>IF(OR(R$6="",$B21=""),"",Daten!BA185)</f>
        <v/>
      </c>
      <c r="S21" s="48" t="str">
        <f>IF(OR(S$6="",$B21=""),"",Daten!BD185)</f>
        <v/>
      </c>
      <c r="T21" s="48" t="str">
        <f>IF(OR(T$6="",$B21=""),"",Daten!BG185)</f>
        <v/>
      </c>
      <c r="U21" s="48" t="str">
        <f>IF(OR(U$6="",$B21=""),"",Daten!BJ185)</f>
        <v/>
      </c>
      <c r="V21" s="48" t="str">
        <f>IF(OR(V$6="",$B21=""),"",Daten!BM185)</f>
        <v/>
      </c>
      <c r="W21" s="48" t="str">
        <f>IF(OR(W$6="",$B21=""),"",Daten!BP185)</f>
        <v/>
      </c>
      <c r="X21" s="48" t="str">
        <f>IF(OR(X$6="",$B21=""),"",Daten!BS185)</f>
        <v/>
      </c>
      <c r="Y21" s="48" t="str">
        <f>IF(OR(Y$6="",$B21=""),"",Daten!BV185)</f>
        <v/>
      </c>
      <c r="Z21" s="48" t="str">
        <f>IF(OR(Z$6="",$B21=""),"",Daten!BY185)</f>
        <v/>
      </c>
      <c r="AA21" s="54" t="str">
        <f>IF(OR(AA$6="",$B21=""),"",Daten!CB185)</f>
        <v/>
      </c>
    </row>
    <row r="22" spans="1:27">
      <c r="A22" s="33">
        <f>Daten!R16</f>
        <v>0</v>
      </c>
      <c r="B22" s="55" t="str">
        <f>IF(Daten!R10&gt;0,Daten!R10,"")</f>
        <v/>
      </c>
      <c r="C22" s="48" t="str">
        <f>IF(OR(C$6="",$B22=""),"",Daten!H192)</f>
        <v/>
      </c>
      <c r="D22" s="48" t="str">
        <f>IF(OR(D$6="",$B22=""),"",Daten!K192)</f>
        <v/>
      </c>
      <c r="E22" s="48" t="str">
        <f>IF(OR(E$6="",$B22=""),"",Daten!N192)</f>
        <v/>
      </c>
      <c r="F22" s="48" t="str">
        <f>IF(OR(F$6="",$B22=""),"",Daten!Q192)</f>
        <v/>
      </c>
      <c r="G22" s="48" t="str">
        <f>IF(OR(G$6="",$B22=""),"",Daten!T192)</f>
        <v/>
      </c>
      <c r="H22" s="48" t="str">
        <f>IF(OR(H$6="",$B22=""),"",Daten!W192)</f>
        <v/>
      </c>
      <c r="I22" s="48" t="str">
        <f>IF(OR(I$6="",$B22=""),"",Daten!Z192)</f>
        <v/>
      </c>
      <c r="J22" s="48" t="str">
        <f>IF(OR(J$6="",$B22=""),"",Daten!AC192)</f>
        <v/>
      </c>
      <c r="K22" s="48" t="str">
        <f>IF(OR(K$6="",$B22=""),"",Daten!AF192)</f>
        <v/>
      </c>
      <c r="L22" s="48" t="str">
        <f>IF(OR(L$6="",$B22=""),"",Daten!AI192)</f>
        <v/>
      </c>
      <c r="M22" s="48" t="str">
        <f>IF(OR(M$6="",$B22=""),"",Daten!AL192)</f>
        <v/>
      </c>
      <c r="N22" s="48" t="str">
        <f>IF(OR(N$6="",$B22=""),"",Daten!AO192)</f>
        <v/>
      </c>
      <c r="O22" s="48" t="str">
        <f>IF(OR(O$6="",$B22=""),"",Daten!AR192)</f>
        <v/>
      </c>
      <c r="P22" s="48" t="str">
        <f>IF(OR(P$6="",$B22=""),"",Daten!AU192)</f>
        <v/>
      </c>
      <c r="Q22" s="48" t="str">
        <f>IF(OR(Q$6="",$B22=""),"",Daten!AX192)</f>
        <v/>
      </c>
      <c r="R22" s="48" t="str">
        <f>IF(OR(R$6="",$B22=""),"",Daten!BA192)</f>
        <v/>
      </c>
      <c r="S22" s="48" t="str">
        <f>IF(OR(S$6="",$B22=""),"",Daten!BD192)</f>
        <v/>
      </c>
      <c r="T22" s="48" t="str">
        <f>IF(OR(T$6="",$B22=""),"",Daten!BG192)</f>
        <v/>
      </c>
      <c r="U22" s="48" t="str">
        <f>IF(OR(U$6="",$B22=""),"",Daten!BJ192)</f>
        <v/>
      </c>
      <c r="V22" s="48" t="str">
        <f>IF(OR(V$6="",$B22=""),"",Daten!BM192)</f>
        <v/>
      </c>
      <c r="W22" s="48" t="str">
        <f>IF(OR(W$6="",$B22=""),"",Daten!BP192)</f>
        <v/>
      </c>
      <c r="X22" s="48" t="str">
        <f>IF(OR(X$6="",$B22=""),"",Daten!BS192)</f>
        <v/>
      </c>
      <c r="Y22" s="48" t="str">
        <f>IF(OR(Y$6="",$B22=""),"",Daten!BV192)</f>
        <v/>
      </c>
      <c r="Z22" s="48" t="str">
        <f>IF(OR(Z$6="",$B22=""),"",Daten!BY192)</f>
        <v/>
      </c>
      <c r="AA22" s="54" t="str">
        <f>IF(OR(AA$6="",$B22=""),"",Daten!CB192)</f>
        <v/>
      </c>
    </row>
    <row r="23" spans="1:27">
      <c r="A23" s="33">
        <f>Daten!S16</f>
        <v>0</v>
      </c>
      <c r="B23" s="55" t="str">
        <f>IF(Daten!S10&gt;0,Daten!S10,"")</f>
        <v/>
      </c>
      <c r="C23" s="48" t="str">
        <f>IF(OR(C$6="",$B23=""),"",Daten!H199)</f>
        <v/>
      </c>
      <c r="D23" s="48" t="str">
        <f>IF(OR(D$6="",$B23=""),"",Daten!K199)</f>
        <v/>
      </c>
      <c r="E23" s="48" t="str">
        <f>IF(OR(E$6="",$B23=""),"",Daten!N199)</f>
        <v/>
      </c>
      <c r="F23" s="48" t="str">
        <f>IF(OR(F$6="",$B23=""),"",Daten!Q199)</f>
        <v/>
      </c>
      <c r="G23" s="48" t="str">
        <f>IF(OR(G$6="",$B23=""),"",Daten!T199)</f>
        <v/>
      </c>
      <c r="H23" s="48" t="str">
        <f>IF(OR(H$6="",$B23=""),"",Daten!W199)</f>
        <v/>
      </c>
      <c r="I23" s="48" t="str">
        <f>IF(OR(I$6="",$B23=""),"",Daten!Z199)</f>
        <v/>
      </c>
      <c r="J23" s="48" t="str">
        <f>IF(OR(J$6="",$B23=""),"",Daten!AC199)</f>
        <v/>
      </c>
      <c r="K23" s="48" t="str">
        <f>IF(OR(K$6="",$B23=""),"",Daten!AF199)</f>
        <v/>
      </c>
      <c r="L23" s="48" t="str">
        <f>IF(OR(L$6="",$B23=""),"",Daten!AI199)</f>
        <v/>
      </c>
      <c r="M23" s="48" t="str">
        <f>IF(OR(M$6="",$B23=""),"",Daten!AL199)</f>
        <v/>
      </c>
      <c r="N23" s="48" t="str">
        <f>IF(OR(N$6="",$B23=""),"",Daten!AO199)</f>
        <v/>
      </c>
      <c r="O23" s="48" t="str">
        <f>IF(OR(O$6="",$B23=""),"",Daten!AR199)</f>
        <v/>
      </c>
      <c r="P23" s="48" t="str">
        <f>IF(OR(P$6="",$B23=""),"",Daten!AU199)</f>
        <v/>
      </c>
      <c r="Q23" s="48" t="str">
        <f>IF(OR(Q$6="",$B23=""),"",Daten!AX199)</f>
        <v/>
      </c>
      <c r="R23" s="48" t="str">
        <f>IF(OR(R$6="",$B23=""),"",Daten!BA199)</f>
        <v/>
      </c>
      <c r="S23" s="48" t="str">
        <f>IF(OR(S$6="",$B23=""),"",Daten!BD199)</f>
        <v/>
      </c>
      <c r="T23" s="48" t="str">
        <f>IF(OR(T$6="",$B23=""),"",Daten!BG199)</f>
        <v/>
      </c>
      <c r="U23" s="48" t="str">
        <f>IF(OR(U$6="",$B23=""),"",Daten!BJ199)</f>
        <v/>
      </c>
      <c r="V23" s="48" t="str">
        <f>IF(OR(V$6="",$B23=""),"",Daten!BM199)</f>
        <v/>
      </c>
      <c r="W23" s="48" t="str">
        <f>IF(OR(W$6="",$B23=""),"",Daten!BP199)</f>
        <v/>
      </c>
      <c r="X23" s="48" t="str">
        <f>IF(OR(X$6="",$B23=""),"",Daten!BS199)</f>
        <v/>
      </c>
      <c r="Y23" s="48" t="str">
        <f>IF(OR(Y$6="",$B23=""),"",Daten!BV199)</f>
        <v/>
      </c>
      <c r="Z23" s="48" t="str">
        <f>IF(OR(Z$6="",$B23=""),"",Daten!BY199)</f>
        <v/>
      </c>
      <c r="AA23" s="54" t="str">
        <f>IF(OR(AA$6="",$B23=""),"",Daten!CB199)</f>
        <v/>
      </c>
    </row>
    <row r="24" spans="1:27">
      <c r="A24" s="33">
        <f>Daten!T16</f>
        <v>0</v>
      </c>
      <c r="B24" s="55" t="str">
        <f>IF(Daten!T10&gt;0,Daten!T10,"")</f>
        <v/>
      </c>
      <c r="C24" s="48" t="str">
        <f>IF(OR(C$6="",$B24=""),"",Daten!H206)</f>
        <v/>
      </c>
      <c r="D24" s="48" t="str">
        <f>IF(OR(D$6="",$B24=""),"",Daten!K206)</f>
        <v/>
      </c>
      <c r="E24" s="48" t="str">
        <f>IF(OR(E$6="",$B24=""),"",Daten!N206)</f>
        <v/>
      </c>
      <c r="F24" s="48" t="str">
        <f>IF(OR(F$6="",$B24=""),"",Daten!Q206)</f>
        <v/>
      </c>
      <c r="G24" s="48" t="str">
        <f>IF(OR(G$6="",$B24=""),"",Daten!T206)</f>
        <v/>
      </c>
      <c r="H24" s="48" t="str">
        <f>IF(OR(H$6="",$B24=""),"",Daten!W206)</f>
        <v/>
      </c>
      <c r="I24" s="48" t="str">
        <f>IF(OR(I$6="",$B24=""),"",Daten!Z206)</f>
        <v/>
      </c>
      <c r="J24" s="48" t="str">
        <f>IF(OR(J$6="",$B24=""),"",Daten!AC206)</f>
        <v/>
      </c>
      <c r="K24" s="48" t="str">
        <f>IF(OR(K$6="",$B24=""),"",Daten!AF206)</f>
        <v/>
      </c>
      <c r="L24" s="48" t="str">
        <f>IF(OR(L$6="",$B24=""),"",Daten!AI206)</f>
        <v/>
      </c>
      <c r="M24" s="48" t="str">
        <f>IF(OR(M$6="",$B24=""),"",Daten!AL206)</f>
        <v/>
      </c>
      <c r="N24" s="48" t="str">
        <f>IF(OR(N$6="",$B24=""),"",Daten!AO206)</f>
        <v/>
      </c>
      <c r="O24" s="48" t="str">
        <f>IF(OR(O$6="",$B24=""),"",Daten!AR206)</f>
        <v/>
      </c>
      <c r="P24" s="48" t="str">
        <f>IF(OR(P$6="",$B24=""),"",Daten!AU206)</f>
        <v/>
      </c>
      <c r="Q24" s="48" t="str">
        <f>IF(OR(Q$6="",$B24=""),"",Daten!AX206)</f>
        <v/>
      </c>
      <c r="R24" s="48" t="str">
        <f>IF(OR(R$6="",$B24=""),"",Daten!BA206)</f>
        <v/>
      </c>
      <c r="S24" s="48" t="str">
        <f>IF(OR(S$6="",$B24=""),"",Daten!BD206)</f>
        <v/>
      </c>
      <c r="T24" s="48" t="str">
        <f>IF(OR(T$6="",$B24=""),"",Daten!BG206)</f>
        <v/>
      </c>
      <c r="U24" s="48" t="str">
        <f>IF(OR(U$6="",$B24=""),"",Daten!BJ206)</f>
        <v/>
      </c>
      <c r="V24" s="48" t="str">
        <f>IF(OR(V$6="",$B24=""),"",Daten!BM206)</f>
        <v/>
      </c>
      <c r="W24" s="48" t="str">
        <f>IF(OR(W$6="",$B24=""),"",Daten!BP206)</f>
        <v/>
      </c>
      <c r="X24" s="48" t="str">
        <f>IF(OR(X$6="",$B24=""),"",Daten!BS206)</f>
        <v/>
      </c>
      <c r="Y24" s="48" t="str">
        <f>IF(OR(Y$6="",$B24=""),"",Daten!BV206)</f>
        <v/>
      </c>
      <c r="Z24" s="48" t="str">
        <f>IF(OR(Z$6="",$B24=""),"",Daten!BY206)</f>
        <v/>
      </c>
      <c r="AA24" s="54" t="str">
        <f>IF(OR(AA$6="",$B24=""),"",Daten!CB206)</f>
        <v/>
      </c>
    </row>
    <row r="25" spans="1:27">
      <c r="A25" s="33">
        <f>Daten!U16</f>
        <v>0</v>
      </c>
      <c r="B25" s="55" t="str">
        <f>IF(Daten!U10&gt;0,Daten!U10,"")</f>
        <v/>
      </c>
      <c r="C25" s="48" t="str">
        <f>IF(OR(C$6="",$B25=""),"",Daten!H213)</f>
        <v/>
      </c>
      <c r="D25" s="48" t="str">
        <f>IF(OR(D$6="",$B25=""),"",Daten!K213)</f>
        <v/>
      </c>
      <c r="E25" s="48" t="str">
        <f>IF(OR(E$6="",$B25=""),"",Daten!N213)</f>
        <v/>
      </c>
      <c r="F25" s="48" t="str">
        <f>IF(OR(F$6="",$B25=""),"",Daten!Q213)</f>
        <v/>
      </c>
      <c r="G25" s="48" t="str">
        <f>IF(OR(G$6="",$B25=""),"",Daten!T213)</f>
        <v/>
      </c>
      <c r="H25" s="48" t="str">
        <f>IF(OR(H$6="",$B25=""),"",Daten!W213)</f>
        <v/>
      </c>
      <c r="I25" s="48" t="str">
        <f>IF(OR(I$6="",$B25=""),"",Daten!Z213)</f>
        <v/>
      </c>
      <c r="J25" s="48" t="str">
        <f>IF(OR(J$6="",$B25=""),"",Daten!AC213)</f>
        <v/>
      </c>
      <c r="K25" s="48" t="str">
        <f>IF(OR(K$6="",$B25=""),"",Daten!AF213)</f>
        <v/>
      </c>
      <c r="L25" s="48" t="str">
        <f>IF(OR(L$6="",$B25=""),"",Daten!AI213)</f>
        <v/>
      </c>
      <c r="M25" s="48" t="str">
        <f>IF(OR(M$6="",$B25=""),"",Daten!AL213)</f>
        <v/>
      </c>
      <c r="N25" s="48" t="str">
        <f>IF(OR(N$6="",$B25=""),"",Daten!AO213)</f>
        <v/>
      </c>
      <c r="O25" s="48" t="str">
        <f>IF(OR(O$6="",$B25=""),"",Daten!AR213)</f>
        <v/>
      </c>
      <c r="P25" s="48" t="str">
        <f>IF(OR(P$6="",$B25=""),"",Daten!AU213)</f>
        <v/>
      </c>
      <c r="Q25" s="48" t="str">
        <f>IF(OR(Q$6="",$B25=""),"",Daten!AX213)</f>
        <v/>
      </c>
      <c r="R25" s="48" t="str">
        <f>IF(OR(R$6="",$B25=""),"",Daten!BA213)</f>
        <v/>
      </c>
      <c r="S25" s="48" t="str">
        <f>IF(OR(S$6="",$B25=""),"",Daten!BD213)</f>
        <v/>
      </c>
      <c r="T25" s="48" t="str">
        <f>IF(OR(T$6="",$B25=""),"",Daten!BG213)</f>
        <v/>
      </c>
      <c r="U25" s="48" t="str">
        <f>IF(OR(U$6="",$B25=""),"",Daten!BJ213)</f>
        <v/>
      </c>
      <c r="V25" s="48" t="str">
        <f>IF(OR(V$6="",$B25=""),"",Daten!BM213)</f>
        <v/>
      </c>
      <c r="W25" s="48" t="str">
        <f>IF(OR(W$6="",$B25=""),"",Daten!BP213)</f>
        <v/>
      </c>
      <c r="X25" s="48" t="str">
        <f>IF(OR(X$6="",$B25=""),"",Daten!BS213)</f>
        <v/>
      </c>
      <c r="Y25" s="48" t="str">
        <f>IF(OR(Y$6="",$B25=""),"",Daten!BV213)</f>
        <v/>
      </c>
      <c r="Z25" s="48" t="str">
        <f>IF(OR(Z$6="",$B25=""),"",Daten!BY213)</f>
        <v/>
      </c>
      <c r="AA25" s="54" t="str">
        <f>IF(OR(AA$6="",$B25=""),"",Daten!CB213)</f>
        <v/>
      </c>
    </row>
    <row r="26" spans="1:27">
      <c r="A26" s="33">
        <f>Daten!V16</f>
        <v>0</v>
      </c>
      <c r="B26" s="55" t="str">
        <f>IF(Daten!V10&gt;0,Daten!V10,"")</f>
        <v/>
      </c>
      <c r="C26" s="48" t="str">
        <f>IF(OR(C$6="",$B26=""),"",Daten!H220)</f>
        <v/>
      </c>
      <c r="D26" s="48" t="str">
        <f>IF(OR(D$6="",$B26=""),"",Daten!K220)</f>
        <v/>
      </c>
      <c r="E26" s="48" t="str">
        <f>IF(OR(E$6="",$B26=""),"",Daten!N220)</f>
        <v/>
      </c>
      <c r="F26" s="48" t="str">
        <f>IF(OR(F$6="",$B26=""),"",Daten!Q220)</f>
        <v/>
      </c>
      <c r="G26" s="48" t="str">
        <f>IF(OR(G$6="",$B26=""),"",Daten!T220)</f>
        <v/>
      </c>
      <c r="H26" s="48" t="str">
        <f>IF(OR(H$6="",$B26=""),"",Daten!W220)</f>
        <v/>
      </c>
      <c r="I26" s="48" t="str">
        <f>IF(OR(I$6="",$B26=""),"",Daten!Z220)</f>
        <v/>
      </c>
      <c r="J26" s="48" t="str">
        <f>IF(OR(J$6="",$B26=""),"",Daten!AC220)</f>
        <v/>
      </c>
      <c r="K26" s="48" t="str">
        <f>IF(OR(K$6="",$B26=""),"",Daten!AF220)</f>
        <v/>
      </c>
      <c r="L26" s="48" t="str">
        <f>IF(OR(L$6="",$B26=""),"",Daten!AI220)</f>
        <v/>
      </c>
      <c r="M26" s="48" t="str">
        <f>IF(OR(M$6="",$B26=""),"",Daten!AL220)</f>
        <v/>
      </c>
      <c r="N26" s="48" t="str">
        <f>IF(OR(N$6="",$B26=""),"",Daten!AO220)</f>
        <v/>
      </c>
      <c r="O26" s="48" t="str">
        <f>IF(OR(O$6="",$B26=""),"",Daten!AR220)</f>
        <v/>
      </c>
      <c r="P26" s="48" t="str">
        <f>IF(OR(P$6="",$B26=""),"",Daten!AU220)</f>
        <v/>
      </c>
      <c r="Q26" s="48" t="str">
        <f>IF(OR(Q$6="",$B26=""),"",Daten!AX220)</f>
        <v/>
      </c>
      <c r="R26" s="48" t="str">
        <f>IF(OR(R$6="",$B26=""),"",Daten!BA220)</f>
        <v/>
      </c>
      <c r="S26" s="48" t="str">
        <f>IF(OR(S$6="",$B26=""),"",Daten!BD220)</f>
        <v/>
      </c>
      <c r="T26" s="48" t="str">
        <f>IF(OR(T$6="",$B26=""),"",Daten!BG220)</f>
        <v/>
      </c>
      <c r="U26" s="48" t="str">
        <f>IF(OR(U$6="",$B26=""),"",Daten!BJ220)</f>
        <v/>
      </c>
      <c r="V26" s="48" t="str">
        <f>IF(OR(V$6="",$B26=""),"",Daten!BM220)</f>
        <v/>
      </c>
      <c r="W26" s="48" t="str">
        <f>IF(OR(W$6="",$B26=""),"",Daten!BP220)</f>
        <v/>
      </c>
      <c r="X26" s="48" t="str">
        <f>IF(OR(X$6="",$B26=""),"",Daten!BS220)</f>
        <v/>
      </c>
      <c r="Y26" s="48" t="str">
        <f>IF(OR(Y$6="",$B26=""),"",Daten!BV220)</f>
        <v/>
      </c>
      <c r="Z26" s="48" t="str">
        <f>IF(OR(Z$6="",$B26=""),"",Daten!BY220)</f>
        <v/>
      </c>
      <c r="AA26" s="54" t="str">
        <f>IF(OR(AA$6="",$B26=""),"",Daten!CB220)</f>
        <v/>
      </c>
    </row>
    <row r="27" spans="1:27">
      <c r="A27" s="33">
        <f>Daten!W16</f>
        <v>0</v>
      </c>
      <c r="B27" s="55" t="str">
        <f>IF(Daten!W10&gt;0,Daten!W10,"")</f>
        <v/>
      </c>
      <c r="C27" s="48" t="str">
        <f>IF(OR(C$6="",$B27=""),"",Daten!H227)</f>
        <v/>
      </c>
      <c r="D27" s="48" t="str">
        <f>IF(OR(D$6="",$B27=""),"",Daten!K227)</f>
        <v/>
      </c>
      <c r="E27" s="48" t="str">
        <f>IF(OR(E$6="",$B27=""),"",Daten!N227)</f>
        <v/>
      </c>
      <c r="F27" s="48" t="str">
        <f>IF(OR(F$6="",$B27=""),"",Daten!Q227)</f>
        <v/>
      </c>
      <c r="G27" s="48" t="str">
        <f>IF(OR(G$6="",$B27=""),"",Daten!T227)</f>
        <v/>
      </c>
      <c r="H27" s="48" t="str">
        <f>IF(OR(H$6="",$B27=""),"",Daten!W227)</f>
        <v/>
      </c>
      <c r="I27" s="48" t="str">
        <f>IF(OR(I$6="",$B27=""),"",Daten!Z227)</f>
        <v/>
      </c>
      <c r="J27" s="48" t="str">
        <f>IF(OR(J$6="",$B27=""),"",Daten!AC227)</f>
        <v/>
      </c>
      <c r="K27" s="48" t="str">
        <f>IF(OR(K$6="",$B27=""),"",Daten!AF227)</f>
        <v/>
      </c>
      <c r="L27" s="48" t="str">
        <f>IF(OR(L$6="",$B27=""),"",Daten!AI227)</f>
        <v/>
      </c>
      <c r="M27" s="48" t="str">
        <f>IF(OR(M$6="",$B27=""),"",Daten!AL227)</f>
        <v/>
      </c>
      <c r="N27" s="48" t="str">
        <f>IF(OR(N$6="",$B27=""),"",Daten!AO227)</f>
        <v/>
      </c>
      <c r="O27" s="48" t="str">
        <f>IF(OR(O$6="",$B27=""),"",Daten!AR227)</f>
        <v/>
      </c>
      <c r="P27" s="48" t="str">
        <f>IF(OR(P$6="",$B27=""),"",Daten!AU227)</f>
        <v/>
      </c>
      <c r="Q27" s="48" t="str">
        <f>IF(OR(Q$6="",$B27=""),"",Daten!AX227)</f>
        <v/>
      </c>
      <c r="R27" s="48" t="str">
        <f>IF(OR(R$6="",$B27=""),"",Daten!BA227)</f>
        <v/>
      </c>
      <c r="S27" s="48" t="str">
        <f>IF(OR(S$6="",$B27=""),"",Daten!BD227)</f>
        <v/>
      </c>
      <c r="T27" s="48" t="str">
        <f>IF(OR(T$6="",$B27=""),"",Daten!BG227)</f>
        <v/>
      </c>
      <c r="U27" s="48" t="str">
        <f>IF(OR(U$6="",$B27=""),"",Daten!BJ227)</f>
        <v/>
      </c>
      <c r="V27" s="48" t="str">
        <f>IF(OR(V$6="",$B27=""),"",Daten!BM227)</f>
        <v/>
      </c>
      <c r="W27" s="48" t="str">
        <f>IF(OR(W$6="",$B27=""),"",Daten!BP227)</f>
        <v/>
      </c>
      <c r="X27" s="48" t="str">
        <f>IF(OR(X$6="",$B27=""),"",Daten!BS227)</f>
        <v/>
      </c>
      <c r="Y27" s="48" t="str">
        <f>IF(OR(Y$6="",$B27=""),"",Daten!BV227)</f>
        <v/>
      </c>
      <c r="Z27" s="48" t="str">
        <f>IF(OR(Z$6="",$B27=""),"",Daten!BY227)</f>
        <v/>
      </c>
      <c r="AA27" s="54" t="str">
        <f>IF(OR(AA$6="",$B27=""),"",Daten!CB227)</f>
        <v/>
      </c>
    </row>
    <row r="28" spans="1:27">
      <c r="A28" s="33">
        <f>Daten!X16</f>
        <v>0</v>
      </c>
      <c r="B28" s="55" t="str">
        <f>IF(Daten!X10&gt;0,Daten!X10,"")</f>
        <v/>
      </c>
      <c r="C28" s="48" t="str">
        <f>IF(OR(C$6="",$B28=""),"",Daten!H234)</f>
        <v/>
      </c>
      <c r="D28" s="48" t="str">
        <f>IF(OR(D$6="",$B28=""),"",Daten!K234)</f>
        <v/>
      </c>
      <c r="E28" s="48" t="str">
        <f>IF(OR(E$6="",$B28=""),"",Daten!N234)</f>
        <v/>
      </c>
      <c r="F28" s="48" t="str">
        <f>IF(OR(F$6="",$B28=""),"",Daten!Q234)</f>
        <v/>
      </c>
      <c r="G28" s="48" t="str">
        <f>IF(OR(G$6="",$B28=""),"",Daten!T234)</f>
        <v/>
      </c>
      <c r="H28" s="48" t="str">
        <f>IF(OR(H$6="",$B28=""),"",Daten!W234)</f>
        <v/>
      </c>
      <c r="I28" s="48" t="str">
        <f>IF(OR(I$6="",$B28=""),"",Daten!Z234)</f>
        <v/>
      </c>
      <c r="J28" s="48" t="str">
        <f>IF(OR(J$6="",$B28=""),"",Daten!AC234)</f>
        <v/>
      </c>
      <c r="K28" s="48" t="str">
        <f>IF(OR(K$6="",$B28=""),"",Daten!AF234)</f>
        <v/>
      </c>
      <c r="L28" s="48" t="str">
        <f>IF(OR(L$6="",$B28=""),"",Daten!AI234)</f>
        <v/>
      </c>
      <c r="M28" s="48" t="str">
        <f>IF(OR(M$6="",$B28=""),"",Daten!AL234)</f>
        <v/>
      </c>
      <c r="N28" s="48" t="str">
        <f>IF(OR(N$6="",$B28=""),"",Daten!AO234)</f>
        <v/>
      </c>
      <c r="O28" s="48" t="str">
        <f>IF(OR(O$6="",$B28=""),"",Daten!AR234)</f>
        <v/>
      </c>
      <c r="P28" s="48" t="str">
        <f>IF(OR(P$6="",$B28=""),"",Daten!AU234)</f>
        <v/>
      </c>
      <c r="Q28" s="48" t="str">
        <f>IF(OR(Q$6="",$B28=""),"",Daten!AX234)</f>
        <v/>
      </c>
      <c r="R28" s="48" t="str">
        <f>IF(OR(R$6="",$B28=""),"",Daten!BA234)</f>
        <v/>
      </c>
      <c r="S28" s="48" t="str">
        <f>IF(OR(S$6="",$B28=""),"",Daten!BD234)</f>
        <v/>
      </c>
      <c r="T28" s="48" t="str">
        <f>IF(OR(T$6="",$B28=""),"",Daten!BG234)</f>
        <v/>
      </c>
      <c r="U28" s="48" t="str">
        <f>IF(OR(U$6="",$B28=""),"",Daten!BJ234)</f>
        <v/>
      </c>
      <c r="V28" s="48" t="str">
        <f>IF(OR(V$6="",$B28=""),"",Daten!BM234)</f>
        <v/>
      </c>
      <c r="W28" s="48" t="str">
        <f>IF(OR(W$6="",$B28=""),"",Daten!BP234)</f>
        <v/>
      </c>
      <c r="X28" s="48" t="str">
        <f>IF(OR(X$6="",$B28=""),"",Daten!BS234)</f>
        <v/>
      </c>
      <c r="Y28" s="48" t="str">
        <f>IF(OR(Y$6="",$B28=""),"",Daten!BV234)</f>
        <v/>
      </c>
      <c r="Z28" s="48" t="str">
        <f>IF(OR(Z$6="",$B28=""),"",Daten!BY234)</f>
        <v/>
      </c>
      <c r="AA28" s="54" t="str">
        <f>IF(OR(AA$6="",$B28=""),"",Daten!CB234)</f>
        <v/>
      </c>
    </row>
    <row r="29" spans="1:27">
      <c r="A29" s="33">
        <f>Daten!Y16</f>
        <v>0</v>
      </c>
      <c r="B29" s="55" t="str">
        <f>IF(Daten!Y10&gt;0,Daten!Y10,"")</f>
        <v/>
      </c>
      <c r="C29" s="48" t="str">
        <f>IF(OR(C$6="",$B29=""),"",Daten!H241)</f>
        <v/>
      </c>
      <c r="D29" s="48" t="str">
        <f>IF(OR(D$6="",$B29=""),"",Daten!K241)</f>
        <v/>
      </c>
      <c r="E29" s="48" t="str">
        <f>IF(OR(E$6="",$B29=""),"",Daten!N241)</f>
        <v/>
      </c>
      <c r="F29" s="48" t="str">
        <f>IF(OR(F$6="",$B29=""),"",Daten!Q241)</f>
        <v/>
      </c>
      <c r="G29" s="48" t="str">
        <f>IF(OR(G$6="",$B29=""),"",Daten!T241)</f>
        <v/>
      </c>
      <c r="H29" s="48" t="str">
        <f>IF(OR(H$6="",$B29=""),"",Daten!W241)</f>
        <v/>
      </c>
      <c r="I29" s="48" t="str">
        <f>IF(OR(I$6="",$B29=""),"",Daten!Z241)</f>
        <v/>
      </c>
      <c r="J29" s="48" t="str">
        <f>IF(OR(J$6="",$B29=""),"",Daten!AC241)</f>
        <v/>
      </c>
      <c r="K29" s="48" t="str">
        <f>IF(OR(K$6="",$B29=""),"",Daten!AF241)</f>
        <v/>
      </c>
      <c r="L29" s="48" t="str">
        <f>IF(OR(L$6="",$B29=""),"",Daten!AI241)</f>
        <v/>
      </c>
      <c r="M29" s="48" t="str">
        <f>IF(OR(M$6="",$B29=""),"",Daten!AL241)</f>
        <v/>
      </c>
      <c r="N29" s="48" t="str">
        <f>IF(OR(N$6="",$B29=""),"",Daten!AO241)</f>
        <v/>
      </c>
      <c r="O29" s="48" t="str">
        <f>IF(OR(O$6="",$B29=""),"",Daten!AR241)</f>
        <v/>
      </c>
      <c r="P29" s="48" t="str">
        <f>IF(OR(P$6="",$B29=""),"",Daten!AU241)</f>
        <v/>
      </c>
      <c r="Q29" s="48" t="str">
        <f>IF(OR(Q$6="",$B29=""),"",Daten!AX241)</f>
        <v/>
      </c>
      <c r="R29" s="48" t="str">
        <f>IF(OR(R$6="",$B29=""),"",Daten!BA241)</f>
        <v/>
      </c>
      <c r="S29" s="48" t="str">
        <f>IF(OR(S$6="",$B29=""),"",Daten!BD241)</f>
        <v/>
      </c>
      <c r="T29" s="48" t="str">
        <f>IF(OR(T$6="",$B29=""),"",Daten!BG241)</f>
        <v/>
      </c>
      <c r="U29" s="48" t="str">
        <f>IF(OR(U$6="",$B29=""),"",Daten!BJ241)</f>
        <v/>
      </c>
      <c r="V29" s="48" t="str">
        <f>IF(OR(V$6="",$B29=""),"",Daten!BM241)</f>
        <v/>
      </c>
      <c r="W29" s="48" t="str">
        <f>IF(OR(W$6="",$B29=""),"",Daten!BP241)</f>
        <v/>
      </c>
      <c r="X29" s="48" t="str">
        <f>IF(OR(X$6="",$B29=""),"",Daten!BS241)</f>
        <v/>
      </c>
      <c r="Y29" s="48" t="str">
        <f>IF(OR(Y$6="",$B29=""),"",Daten!BV241)</f>
        <v/>
      </c>
      <c r="Z29" s="48" t="str">
        <f>IF(OR(Z$6="",$B29=""),"",Daten!BY241)</f>
        <v/>
      </c>
      <c r="AA29" s="54" t="str">
        <f>IF(OR(AA$6="",$B29=""),"",Daten!CB241)</f>
        <v/>
      </c>
    </row>
    <row r="30" spans="1:27">
      <c r="A30" s="33">
        <f>Daten!Z16</f>
        <v>0</v>
      </c>
      <c r="B30" s="55" t="str">
        <f>IF(Daten!Z10&gt;0,Daten!Z10,"")</f>
        <v/>
      </c>
      <c r="C30" s="48" t="str">
        <f>IF(OR(C$6="",$B30=""),"",Daten!H248)</f>
        <v/>
      </c>
      <c r="D30" s="48" t="str">
        <f>IF(OR(D$6="",$B30=""),"",Daten!K248)</f>
        <v/>
      </c>
      <c r="E30" s="48" t="str">
        <f>IF(OR(E$6="",$B30=""),"",Daten!N248)</f>
        <v/>
      </c>
      <c r="F30" s="48" t="str">
        <f>IF(OR(F$6="",$B30=""),"",Daten!Q248)</f>
        <v/>
      </c>
      <c r="G30" s="48" t="str">
        <f>IF(OR(G$6="",$B30=""),"",Daten!T248)</f>
        <v/>
      </c>
      <c r="H30" s="48" t="str">
        <f>IF(OR(H$6="",$B30=""),"",Daten!W248)</f>
        <v/>
      </c>
      <c r="I30" s="48" t="str">
        <f>IF(OR(I$6="",$B30=""),"",Daten!Z248)</f>
        <v/>
      </c>
      <c r="J30" s="48" t="str">
        <f>IF(OR(J$6="",$B30=""),"",Daten!AC248)</f>
        <v/>
      </c>
      <c r="K30" s="48" t="str">
        <f>IF(OR(K$6="",$B30=""),"",Daten!AF248)</f>
        <v/>
      </c>
      <c r="L30" s="48" t="str">
        <f>IF(OR(L$6="",$B30=""),"",Daten!AI248)</f>
        <v/>
      </c>
      <c r="M30" s="48" t="str">
        <f>IF(OR(M$6="",$B30=""),"",Daten!AL248)</f>
        <v/>
      </c>
      <c r="N30" s="48" t="str">
        <f>IF(OR(N$6="",$B30=""),"",Daten!AO248)</f>
        <v/>
      </c>
      <c r="O30" s="48" t="str">
        <f>IF(OR(O$6="",$B30=""),"",Daten!AR248)</f>
        <v/>
      </c>
      <c r="P30" s="48" t="str">
        <f>IF(OR(P$6="",$B30=""),"",Daten!AU248)</f>
        <v/>
      </c>
      <c r="Q30" s="48" t="str">
        <f>IF(OR(Q$6="",$B30=""),"",Daten!AX248)</f>
        <v/>
      </c>
      <c r="R30" s="48" t="str">
        <f>IF(OR(R$6="",$B30=""),"",Daten!BA248)</f>
        <v/>
      </c>
      <c r="S30" s="48" t="str">
        <f>IF(OR(S$6="",$B30=""),"",Daten!BD248)</f>
        <v/>
      </c>
      <c r="T30" s="48" t="str">
        <f>IF(OR(T$6="",$B30=""),"",Daten!BG248)</f>
        <v/>
      </c>
      <c r="U30" s="48" t="str">
        <f>IF(OR(U$6="",$B30=""),"",Daten!BJ248)</f>
        <v/>
      </c>
      <c r="V30" s="48" t="str">
        <f>IF(OR(V$6="",$B30=""),"",Daten!BM248)</f>
        <v/>
      </c>
      <c r="W30" s="48" t="str">
        <f>IF(OR(W$6="",$B30=""),"",Daten!BP248)</f>
        <v/>
      </c>
      <c r="X30" s="48" t="str">
        <f>IF(OR(X$6="",$B30=""),"",Daten!BS248)</f>
        <v/>
      </c>
      <c r="Y30" s="48" t="str">
        <f>IF(OR(Y$6="",$B30=""),"",Daten!BV248)</f>
        <v/>
      </c>
      <c r="Z30" s="48" t="str">
        <f>IF(OR(Z$6="",$B30=""),"",Daten!BY248)</f>
        <v/>
      </c>
      <c r="AA30" s="54" t="str">
        <f>IF(OR(AA$6="",$B30=""),"",Daten!CB248)</f>
        <v/>
      </c>
    </row>
    <row r="31" spans="1:27">
      <c r="A31" s="44">
        <f>Daten!AA16</f>
        <v>0</v>
      </c>
      <c r="B31" s="56" t="str">
        <f>IF(Daten!AA10&gt;0,Daten!AA10,"")</f>
        <v/>
      </c>
      <c r="C31" s="49" t="str">
        <f>IF(OR(C$6="",$B31=""),"",Daten!H255)</f>
        <v/>
      </c>
      <c r="D31" s="49" t="str">
        <f>IF(OR(D$6="",$B31=""),"",Daten!K255)</f>
        <v/>
      </c>
      <c r="E31" s="49" t="str">
        <f>IF(OR(E$6="",$B31=""),"",Daten!N255)</f>
        <v/>
      </c>
      <c r="F31" s="49" t="str">
        <f>IF(OR(F$6="",$B31=""),"",Daten!Q255)</f>
        <v/>
      </c>
      <c r="G31" s="49" t="str">
        <f>IF(OR(G$6="",$B31=""),"",Daten!T255)</f>
        <v/>
      </c>
      <c r="H31" s="49" t="str">
        <f>IF(OR(H$6="",$B31=""),"",Daten!W255)</f>
        <v/>
      </c>
      <c r="I31" s="49" t="str">
        <f>IF(OR(I$6="",$B31=""),"",Daten!Z255)</f>
        <v/>
      </c>
      <c r="J31" s="49" t="str">
        <f>IF(OR(J$6="",$B31=""),"",Daten!AC255)</f>
        <v/>
      </c>
      <c r="K31" s="49" t="str">
        <f>IF(OR(K$6="",$B31=""),"",Daten!AF255)</f>
        <v/>
      </c>
      <c r="L31" s="49" t="str">
        <f>IF(OR(L$6="",$B31=""),"",Daten!AI255)</f>
        <v/>
      </c>
      <c r="M31" s="49" t="str">
        <f>IF(OR(M$6="",$B31=""),"",Daten!AL255)</f>
        <v/>
      </c>
      <c r="N31" s="49" t="str">
        <f>IF(OR(N$6="",$B31=""),"",Daten!AO255)</f>
        <v/>
      </c>
      <c r="O31" s="49" t="str">
        <f>IF(OR(O$6="",$B31=""),"",Daten!AR255)</f>
        <v/>
      </c>
      <c r="P31" s="49" t="str">
        <f>IF(OR(P$6="",$B31=""),"",Daten!AU255)</f>
        <v/>
      </c>
      <c r="Q31" s="49" t="str">
        <f>IF(OR(Q$6="",$B31=""),"",Daten!AX255)</f>
        <v/>
      </c>
      <c r="R31" s="49" t="str">
        <f>IF(OR(R$6="",$B31=""),"",Daten!BA255)</f>
        <v/>
      </c>
      <c r="S31" s="49" t="str">
        <f>IF(OR(S$6="",$B31=""),"",Daten!BD255)</f>
        <v/>
      </c>
      <c r="T31" s="49" t="str">
        <f>IF(OR(T$6="",$B31=""),"",Daten!BG255)</f>
        <v/>
      </c>
      <c r="U31" s="49" t="str">
        <f>IF(OR(U$6="",$B31=""),"",Daten!BJ255)</f>
        <v/>
      </c>
      <c r="V31" s="49" t="str">
        <f>IF(OR(V$6="",$B31=""),"",Daten!BM255)</f>
        <v/>
      </c>
      <c r="W31" s="49" t="str">
        <f>IF(OR(W$6="",$B31=""),"",Daten!BP255)</f>
        <v/>
      </c>
      <c r="X31" s="49" t="str">
        <f>IF(OR(X$6="",$B31=""),"",Daten!BS255)</f>
        <v/>
      </c>
      <c r="Y31" s="49" t="str">
        <f>IF(OR(Y$6="",$B31=""),"",Daten!BV255)</f>
        <v/>
      </c>
      <c r="Z31" s="49" t="str">
        <f>IF(OR(Z$6="",$B31=""),"",Daten!BY255)</f>
        <v/>
      </c>
      <c r="AA31" s="57" t="str">
        <f>IF(OR(AA$6="",$B31=""),"",Daten!CB255)</f>
        <v/>
      </c>
    </row>
    <row r="33" spans="1:1">
      <c r="A33" s="164" t="s">
        <v>199</v>
      </c>
    </row>
    <row r="34" spans="1:1">
      <c r="A34" s="164" t="s">
        <v>200</v>
      </c>
    </row>
  </sheetData>
  <sheetProtection algorithmName="SHA-512" hashValue="NJpWxD+J6Ncq9cdWZ2XufHQyo27ptlU5hQtrU+9UdgU9eiQhFeGY9RMYZNEdhA45I/hdrfMVemPdfa7qO8kJxQ==" saltValue="8GDdLUvzf655MGwb+3XJdg==" spinCount="100000" sheet="1" objects="1" scenarios="1"/>
  <conditionalFormatting sqref="C7:AA31">
    <cfRule type="expression" dxfId="0" priority="1">
      <formula>OR(C7=MAX($C$7:$AA$31),C7=MIN($C$7:$AA$31))</formula>
    </cfRule>
  </conditionalFormatting>
  <pageMargins left="0.7" right="0.7" top="0.78740157499999996" bottom="0.78740157499999996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24</vt:i4>
      </vt:variant>
    </vt:vector>
  </HeadingPairs>
  <TitlesOfParts>
    <vt:vector size="29" baseType="lpstr">
      <vt:lpstr>Daten</vt:lpstr>
      <vt:lpstr>Geometrie</vt:lpstr>
      <vt:lpstr>Schubflüsse</vt:lpstr>
      <vt:lpstr>Bemessung</vt:lpstr>
      <vt:lpstr>maßg. Platte</vt:lpstr>
      <vt:lpstr>a_rli</vt:lpstr>
      <vt:lpstr>a_rre</vt:lpstr>
      <vt:lpstr>ar</vt:lpstr>
      <vt:lpstr>'maßg. Platte'!Druckbereich</vt:lpstr>
      <vt:lpstr>Emean</vt:lpstr>
      <vt:lpstr>frei</vt:lpstr>
      <vt:lpstr>fsd</vt:lpstr>
      <vt:lpstr>Gmean</vt:lpstr>
      <vt:lpstr>H_Pl</vt:lpstr>
      <vt:lpstr>H_Rest</vt:lpstr>
      <vt:lpstr>H_Rest_neu</vt:lpstr>
      <vt:lpstr>H_T</vt:lpstr>
      <vt:lpstr>kpl</vt:lpstr>
      <vt:lpstr>L_Pl</vt:lpstr>
      <vt:lpstr>L_Rest</vt:lpstr>
      <vt:lpstr>L_T</vt:lpstr>
      <vt:lpstr>LPl_li</vt:lpstr>
      <vt:lpstr>LPl_re</vt:lpstr>
      <vt:lpstr>nHP</vt:lpstr>
      <vt:lpstr>nLP</vt:lpstr>
      <vt:lpstr>nPL</vt:lpstr>
      <vt:lpstr>qd</vt:lpstr>
      <vt:lpstr>rmean_H</vt:lpstr>
      <vt:lpstr>rmean_pl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Colling</dc:creator>
  <cp:lastModifiedBy>Francois Colling</cp:lastModifiedBy>
  <cp:lastPrinted>2024-04-30T07:15:30Z</cp:lastPrinted>
  <dcterms:created xsi:type="dcterms:W3CDTF">2023-03-24T08:02:51Z</dcterms:created>
  <dcterms:modified xsi:type="dcterms:W3CDTF">2024-04-30T07:16:52Z</dcterms:modified>
</cp:coreProperties>
</file>